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7055" windowHeight="9435" activeTab="1"/>
  </bookViews>
  <sheets>
    <sheet name="126Y-267977_FEM_Int" sheetId="1" r:id="rId1"/>
    <sheet name="126Y-267977_FEM_Int (2)" sheetId="3" r:id="rId2"/>
    <sheet name="126Y-267977_FEM_Int (D-K)" sheetId="4" r:id="rId3"/>
    <sheet name="126Y-267977_FEM_Int (Mouser)" sheetId="5" r:id="rId4"/>
    <sheet name="126Y-267977_FEM_Int (Newark)" sheetId="6" r:id="rId5"/>
    <sheet name="126Y-267977_FEM_Int (Future)" sheetId="7" r:id="rId6"/>
    <sheet name="126Y-267977FEM_Int (MasterDist)" sheetId="8" r:id="rId7"/>
    <sheet name="126Y-267977_FEM_Int (Coilcraft)" sheetId="9" r:id="rId8"/>
    <sheet name="126Y-267977_FEM_Int (HW_Spec)" sheetId="10" r:id="rId9"/>
  </sheets>
  <calcPr calcId="125725"/>
</workbook>
</file>

<file path=xl/calcChain.xml><?xml version="1.0" encoding="utf-8"?>
<calcChain xmlns="http://schemas.openxmlformats.org/spreadsheetml/2006/main">
  <c r="Q57" i="3"/>
  <c r="P57"/>
  <c r="L57"/>
  <c r="K2" i="10"/>
  <c r="M2" s="1"/>
  <c r="K2" i="8"/>
  <c r="M2" s="1"/>
  <c r="K2" i="9"/>
  <c r="K2" i="7"/>
  <c r="K2" i="4"/>
  <c r="M2" i="9"/>
  <c r="M2" i="7"/>
  <c r="A3" i="5"/>
  <c r="A4" s="1"/>
  <c r="A5" s="1"/>
  <c r="A6" s="1"/>
  <c r="M2" i="6"/>
  <c r="K5" i="5"/>
  <c r="M5" s="1"/>
  <c r="K6"/>
  <c r="M6" s="1"/>
  <c r="K4"/>
  <c r="M4" s="1"/>
  <c r="M3"/>
  <c r="M2"/>
  <c r="I42" i="4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B43"/>
  <c r="I43" s="1"/>
  <c r="K42"/>
  <c r="M42" s="1"/>
  <c r="K41"/>
  <c r="M41" s="1"/>
  <c r="K40"/>
  <c r="M40" s="1"/>
  <c r="K39"/>
  <c r="M39" s="1"/>
  <c r="K38"/>
  <c r="M38" s="1"/>
  <c r="K37"/>
  <c r="M37" s="1"/>
  <c r="K36"/>
  <c r="M36" s="1"/>
  <c r="K35"/>
  <c r="M35" s="1"/>
  <c r="K34"/>
  <c r="M34" s="1"/>
  <c r="K33"/>
  <c r="M33" s="1"/>
  <c r="K32"/>
  <c r="M32" s="1"/>
  <c r="K31"/>
  <c r="M31" s="1"/>
  <c r="K30"/>
  <c r="M30" s="1"/>
  <c r="K29"/>
  <c r="M29" s="1"/>
  <c r="K28"/>
  <c r="M28" s="1"/>
  <c r="K27"/>
  <c r="M27" s="1"/>
  <c r="K26"/>
  <c r="M26" s="1"/>
  <c r="M25"/>
  <c r="K24"/>
  <c r="M24" s="1"/>
  <c r="M23"/>
  <c r="K22"/>
  <c r="M22" s="1"/>
  <c r="K21"/>
  <c r="M21" s="1"/>
  <c r="M20"/>
  <c r="K19"/>
  <c r="M19" s="1"/>
  <c r="M18"/>
  <c r="M17"/>
  <c r="K16"/>
  <c r="M16" s="1"/>
  <c r="K15"/>
  <c r="M15" s="1"/>
  <c r="K14"/>
  <c r="M14" s="1"/>
  <c r="K13"/>
  <c r="M13" s="1"/>
  <c r="K12"/>
  <c r="M12" s="1"/>
  <c r="K11"/>
  <c r="M11" s="1"/>
  <c r="K10"/>
  <c r="M10" s="1"/>
  <c r="K9"/>
  <c r="M9" s="1"/>
  <c r="M8"/>
  <c r="K7"/>
  <c r="M7" s="1"/>
  <c r="M6"/>
  <c r="M5"/>
  <c r="M4"/>
  <c r="K3"/>
  <c r="M3" s="1"/>
  <c r="M2"/>
  <c r="B56" i="3"/>
  <c r="L56" s="1"/>
  <c r="L55"/>
  <c r="N55" s="1"/>
  <c r="Q55" s="1"/>
  <c r="P54"/>
  <c r="N54"/>
  <c r="Q54" s="1"/>
  <c r="P53"/>
  <c r="N53"/>
  <c r="Q53" s="1"/>
  <c r="P52"/>
  <c r="N52"/>
  <c r="Q52" s="1"/>
  <c r="P51"/>
  <c r="N51"/>
  <c r="Q51" s="1"/>
  <c r="P50"/>
  <c r="N50"/>
  <c r="Q50" s="1"/>
  <c r="P49"/>
  <c r="N49"/>
  <c r="Q49" s="1"/>
  <c r="P48"/>
  <c r="N48"/>
  <c r="Q48" s="1"/>
  <c r="P47"/>
  <c r="N47"/>
  <c r="Q47" s="1"/>
  <c r="P46"/>
  <c r="N46"/>
  <c r="Q46" s="1"/>
  <c r="P45"/>
  <c r="N45"/>
  <c r="Q45" s="1"/>
  <c r="P44"/>
  <c r="N44"/>
  <c r="Q44" s="1"/>
  <c r="Q43"/>
  <c r="P43"/>
  <c r="P41"/>
  <c r="Q41"/>
  <c r="Q59" s="1"/>
  <c r="P40"/>
  <c r="N40"/>
  <c r="Q40" s="1"/>
  <c r="P39"/>
  <c r="N39"/>
  <c r="Q39" s="1"/>
  <c r="P38"/>
  <c r="N38"/>
  <c r="Q38" s="1"/>
  <c r="P37"/>
  <c r="N37"/>
  <c r="Q37" s="1"/>
  <c r="P36"/>
  <c r="N36"/>
  <c r="Q36" s="1"/>
  <c r="P35"/>
  <c r="N35"/>
  <c r="Q35" s="1"/>
  <c r="Q34"/>
  <c r="P34"/>
  <c r="P33"/>
  <c r="N33"/>
  <c r="Q33" s="1"/>
  <c r="Q32"/>
  <c r="P32"/>
  <c r="P31"/>
  <c r="N31"/>
  <c r="Q31" s="1"/>
  <c r="P30"/>
  <c r="N30"/>
  <c r="Q30" s="1"/>
  <c r="Q29"/>
  <c r="P29"/>
  <c r="P28"/>
  <c r="N28"/>
  <c r="Q28" s="1"/>
  <c r="Q27"/>
  <c r="P27"/>
  <c r="Q26"/>
  <c r="P26"/>
  <c r="P25"/>
  <c r="N25"/>
  <c r="Q25" s="1"/>
  <c r="P24"/>
  <c r="N24"/>
  <c r="Q24" s="1"/>
  <c r="P23"/>
  <c r="N23"/>
  <c r="Q23" s="1"/>
  <c r="Q22"/>
  <c r="P22"/>
  <c r="Q21"/>
  <c r="P21"/>
  <c r="Q20"/>
  <c r="P20"/>
  <c r="P19"/>
  <c r="N19"/>
  <c r="Q19" s="1"/>
  <c r="P18"/>
  <c r="N18"/>
  <c r="Q18" s="1"/>
  <c r="P17"/>
  <c r="N17"/>
  <c r="Q17" s="1"/>
  <c r="P16"/>
  <c r="N16"/>
  <c r="Q16" s="1"/>
  <c r="P15"/>
  <c r="N15"/>
  <c r="Q15" s="1"/>
  <c r="P14"/>
  <c r="N14"/>
  <c r="Q14" s="1"/>
  <c r="P13"/>
  <c r="N13"/>
  <c r="Q13" s="1"/>
  <c r="P12"/>
  <c r="N12"/>
  <c r="Q12" s="1"/>
  <c r="P11"/>
  <c r="N11"/>
  <c r="Q11" s="1"/>
  <c r="Q10"/>
  <c r="P10"/>
  <c r="P9"/>
  <c r="N9"/>
  <c r="Q9" s="1"/>
  <c r="Q8"/>
  <c r="P8"/>
  <c r="Q7"/>
  <c r="P7"/>
  <c r="Q6"/>
  <c r="P6"/>
  <c r="Q5"/>
  <c r="P5"/>
  <c r="P4"/>
  <c r="N4"/>
  <c r="Q4" s="1"/>
  <c r="Q3"/>
  <c r="P3"/>
  <c r="P2"/>
  <c r="N2"/>
  <c r="Q2" s="1"/>
  <c r="P53" i="1"/>
  <c r="P52"/>
  <c r="P23"/>
  <c r="P51"/>
  <c r="P43"/>
  <c r="P50"/>
  <c r="Q22"/>
  <c r="P22"/>
  <c r="Q21"/>
  <c r="P21"/>
  <c r="P49"/>
  <c r="P48"/>
  <c r="Q20"/>
  <c r="P20"/>
  <c r="P19"/>
  <c r="P47"/>
  <c r="P41"/>
  <c r="P46"/>
  <c r="P45"/>
  <c r="P44"/>
  <c r="Q42"/>
  <c r="P42"/>
  <c r="P40"/>
  <c r="P39"/>
  <c r="P38"/>
  <c r="P37"/>
  <c r="P36"/>
  <c r="P35"/>
  <c r="Q34"/>
  <c r="P34"/>
  <c r="P33"/>
  <c r="Q32"/>
  <c r="P32"/>
  <c r="P31"/>
  <c r="P30"/>
  <c r="Q29"/>
  <c r="P29"/>
  <c r="P28"/>
  <c r="Q27"/>
  <c r="P27"/>
  <c r="Q26"/>
  <c r="P26"/>
  <c r="P25"/>
  <c r="P24"/>
  <c r="P18"/>
  <c r="P17"/>
  <c r="P16"/>
  <c r="P15"/>
  <c r="P14"/>
  <c r="P13"/>
  <c r="P12"/>
  <c r="P11"/>
  <c r="Q10"/>
  <c r="P10"/>
  <c r="P9"/>
  <c r="Q8"/>
  <c r="P8"/>
  <c r="Q7"/>
  <c r="P7"/>
  <c r="Q6"/>
  <c r="P6"/>
  <c r="Q5"/>
  <c r="P5"/>
  <c r="P4"/>
  <c r="Q3"/>
  <c r="P3"/>
  <c r="P2"/>
  <c r="L54"/>
  <c r="N54" s="1"/>
  <c r="Q54" s="1"/>
  <c r="B55"/>
  <c r="L55" s="1"/>
  <c r="N53"/>
  <c r="Q53" s="1"/>
  <c r="N23"/>
  <c r="Q23" s="1"/>
  <c r="N51"/>
  <c r="Q51" s="1"/>
  <c r="N50"/>
  <c r="Q50" s="1"/>
  <c r="N19"/>
  <c r="Q19" s="1"/>
  <c r="N47"/>
  <c r="Q47" s="1"/>
  <c r="N41"/>
  <c r="Q41" s="1"/>
  <c r="N46"/>
  <c r="Q46" s="1"/>
  <c r="N45"/>
  <c r="Q45" s="1"/>
  <c r="N40"/>
  <c r="Q40" s="1"/>
  <c r="N39"/>
  <c r="Q39" s="1"/>
  <c r="N38"/>
  <c r="Q38" s="1"/>
  <c r="N37"/>
  <c r="Q37" s="1"/>
  <c r="N36"/>
  <c r="Q36" s="1"/>
  <c r="N35"/>
  <c r="Q35" s="1"/>
  <c r="N33"/>
  <c r="Q33" s="1"/>
  <c r="N31"/>
  <c r="Q31" s="1"/>
  <c r="N30"/>
  <c r="Q30" s="1"/>
  <c r="N28"/>
  <c r="Q28" s="1"/>
  <c r="N25"/>
  <c r="Q25" s="1"/>
  <c r="N18"/>
  <c r="Q18" s="1"/>
  <c r="N17"/>
  <c r="Q17" s="1"/>
  <c r="N16"/>
  <c r="Q16" s="1"/>
  <c r="N15"/>
  <c r="Q15" s="1"/>
  <c r="N14"/>
  <c r="Q14" s="1"/>
  <c r="N13"/>
  <c r="Q13" s="1"/>
  <c r="N12"/>
  <c r="Q12" s="1"/>
  <c r="N11"/>
  <c r="Q11" s="1"/>
  <c r="N9"/>
  <c r="Q9" s="1"/>
  <c r="N2"/>
  <c r="Q2" s="1"/>
  <c r="N43"/>
  <c r="Q43" s="1"/>
  <c r="N52"/>
  <c r="Q52" s="1"/>
  <c r="N49"/>
  <c r="Q49" s="1"/>
  <c r="N48"/>
  <c r="Q48" s="1"/>
  <c r="N44"/>
  <c r="Q44" s="1"/>
  <c r="N24"/>
  <c r="Q24" s="1"/>
  <c r="N4"/>
  <c r="Q4" s="1"/>
  <c r="P59" i="3" l="1"/>
  <c r="M4" i="10"/>
  <c r="M4" i="9"/>
  <c r="M4" i="8"/>
  <c r="M4" i="7"/>
  <c r="M4" i="6"/>
  <c r="M8" i="5"/>
  <c r="K43" i="4"/>
  <c r="M43" s="1"/>
  <c r="M45" s="1"/>
  <c r="P56" i="3"/>
  <c r="N56"/>
  <c r="Q56" s="1"/>
  <c r="P55"/>
  <c r="N55" i="1"/>
  <c r="Q55" s="1"/>
  <c r="P55"/>
  <c r="Q57"/>
  <c r="P54"/>
  <c r="P57" s="1"/>
</calcChain>
</file>

<file path=xl/sharedStrings.xml><?xml version="1.0" encoding="utf-8"?>
<sst xmlns="http://schemas.openxmlformats.org/spreadsheetml/2006/main" count="1349" uniqueCount="344">
  <si>
    <t xml:space="preserve">ITEM </t>
  </si>
  <si>
    <t xml:space="preserve">QTY  </t>
  </si>
  <si>
    <t xml:space="preserve">REF DES                                 </t>
  </si>
  <si>
    <t xml:space="preserve">DESCRIPTION                       </t>
  </si>
  <si>
    <t xml:space="preserve">VENDOR                   </t>
  </si>
  <si>
    <t xml:space="preserve">VALUE  </t>
  </si>
  <si>
    <t xml:space="preserve">FOOTPRINT   </t>
  </si>
  <si>
    <t xml:space="preserve">PART NO             </t>
  </si>
  <si>
    <t>PARTITION</t>
  </si>
  <si>
    <t xml:space="preserve">.1uf  10% 16v CAP              </t>
  </si>
  <si>
    <t xml:space="preserve">KEMET                    </t>
  </si>
  <si>
    <t xml:space="preserve">0.1uF  </t>
  </si>
  <si>
    <t xml:space="preserve">0603        </t>
  </si>
  <si>
    <t xml:space="preserve">C0603C104K4RAC      </t>
  </si>
  <si>
    <t xml:space="preserve">            </t>
  </si>
  <si>
    <t>2005_LLRF</t>
  </si>
  <si>
    <t xml:space="preserve">C18-C20                                 </t>
  </si>
  <si>
    <t xml:space="preserve">CAPACITOR,50V,CHIP                </t>
  </si>
  <si>
    <t xml:space="preserve">VISHAY                   </t>
  </si>
  <si>
    <t xml:space="preserve">0.01uF </t>
  </si>
  <si>
    <t xml:space="preserve">VJ0603Y103JBAMT     </t>
  </si>
  <si>
    <t>201_Upgrade</t>
  </si>
  <si>
    <t xml:space="preserve">C21-C26                                 </t>
  </si>
  <si>
    <t xml:space="preserve">CAPACITOR,6.3V,TANTALUM CHIP      </t>
  </si>
  <si>
    <t xml:space="preserve">470uF  </t>
  </si>
  <si>
    <t xml:space="preserve">C7343       </t>
  </si>
  <si>
    <t xml:space="preserve">T494X477M006AS      </t>
  </si>
  <si>
    <t>VERIFIED - CAPACITOR-SM</t>
  </si>
  <si>
    <t xml:space="preserve">C27-C38                                 </t>
  </si>
  <si>
    <t xml:space="preserve">2.2uf  10% 16v CAP             </t>
  </si>
  <si>
    <t xml:space="preserve">MURATA ELECT.            </t>
  </si>
  <si>
    <t xml:space="preserve">2.2uF  </t>
  </si>
  <si>
    <t xml:space="preserve">GRM188R61C225KE15D  </t>
  </si>
  <si>
    <t xml:space="preserve">LEE      </t>
  </si>
  <si>
    <t xml:space="preserve">C39-C85                                 </t>
  </si>
  <si>
    <t xml:space="preserve">CAPACITOR,6.3V, CHIP                                                              </t>
  </si>
  <si>
    <t xml:space="preserve">PANASONIC                </t>
  </si>
  <si>
    <t>0201_.012SQ_.023SP</t>
  </si>
  <si>
    <t xml:space="preserve">ECJ-ZEB0J103K       </t>
  </si>
  <si>
    <t xml:space="preserve">C86-C88                                 </t>
  </si>
  <si>
    <t xml:space="preserve">CAP CER 10UF 16V Y5V 0805         </t>
  </si>
  <si>
    <t xml:space="preserve">MURATA                   </t>
  </si>
  <si>
    <t xml:space="preserve">10F    </t>
  </si>
  <si>
    <t xml:space="preserve">0805        </t>
  </si>
  <si>
    <t xml:space="preserve">GRM21BF51C106ZE15L  </t>
  </si>
  <si>
    <t xml:space="preserve">C89-C91                                 </t>
  </si>
  <si>
    <t>CAPACITOR,16V,TANTALUM ELECTROLYTIC CAP</t>
  </si>
  <si>
    <t xml:space="preserve">47uF   </t>
  </si>
  <si>
    <t xml:space="preserve">7343        </t>
  </si>
  <si>
    <t xml:space="preserve">T491D476K016AS      </t>
  </si>
  <si>
    <t>Tom_Lopez</t>
  </si>
  <si>
    <t xml:space="preserve">C92                                     </t>
  </si>
  <si>
    <t xml:space="preserve">CERAMIC CAP, 100uf  20% 6.3v   </t>
  </si>
  <si>
    <t xml:space="preserve">100uF  </t>
  </si>
  <si>
    <t xml:space="preserve">1210        </t>
  </si>
  <si>
    <t xml:space="preserve">ECJ-4YB0J107M       </t>
  </si>
  <si>
    <t>2006-P-25</t>
  </si>
  <si>
    <t xml:space="preserve">C93-C98                                 </t>
  </si>
  <si>
    <t xml:space="preserve">CAPACITOR,6.3V,TANT CHIP          </t>
  </si>
  <si>
    <t xml:space="preserve">22uF   </t>
  </si>
  <si>
    <t xml:space="preserve">C6032       </t>
  </si>
  <si>
    <t xml:space="preserve">T494C226M006AS      </t>
  </si>
  <si>
    <t xml:space="preserve">C99-C121                                </t>
  </si>
  <si>
    <t xml:space="preserve">0.22uf 10% 16v CAP             </t>
  </si>
  <si>
    <t xml:space="preserve">TAIYO YUDEN              </t>
  </si>
  <si>
    <t xml:space="preserve">0.22uF </t>
  </si>
  <si>
    <t xml:space="preserve">0402        </t>
  </si>
  <si>
    <t xml:space="preserve">EMK105BJ224KV-F     </t>
  </si>
  <si>
    <t xml:space="preserve">C123                                    </t>
  </si>
  <si>
    <t xml:space="preserve">10uF   </t>
  </si>
  <si>
    <t xml:space="preserve">6032        </t>
  </si>
  <si>
    <t xml:space="preserve">T491C106K016AS      </t>
  </si>
  <si>
    <t xml:space="preserve">C137-C140                               </t>
  </si>
  <si>
    <t>10uf 25v 10% CERAMIC MULTILAYER CAP</t>
  </si>
  <si>
    <t xml:space="preserve">TMK325BJ106KN-T     </t>
  </si>
  <si>
    <t xml:space="preserve">MICRO RED/GRN LED (1.6x1.6x0.7mm) </t>
  </si>
  <si>
    <t xml:space="preserve">DIALIGHT                 </t>
  </si>
  <si>
    <t xml:space="preserve">       </t>
  </si>
  <si>
    <t xml:space="preserve">0606        </t>
  </si>
  <si>
    <t xml:space="preserve">598-8410-207F       </t>
  </si>
  <si>
    <t xml:space="preserve">DS3-DS6                                 </t>
  </si>
  <si>
    <t xml:space="preserve">LED RED CLEAR 0603 SMD            </t>
  </si>
  <si>
    <t xml:space="preserve">LITE-ON                  </t>
  </si>
  <si>
    <t>LED2_SMD_0603_.063X.031B_ST</t>
  </si>
  <si>
    <t>DIGIKEY_160-1181-1-ND</t>
  </si>
  <si>
    <t xml:space="preserve">         </t>
  </si>
  <si>
    <t xml:space="preserve">DS7-DS9                                 </t>
  </si>
  <si>
    <t xml:space="preserve">2x3mm QUAD LEVEL LED              </t>
  </si>
  <si>
    <t xml:space="preserve">KINGBRIGHT               </t>
  </si>
  <si>
    <t xml:space="preserve">CON_8P_.1SP </t>
  </si>
  <si>
    <t xml:space="preserve">WP914CK/4GDT        </t>
  </si>
  <si>
    <t xml:space="preserve">J1                                      </t>
  </si>
  <si>
    <t>SHROUDED HEADER 10 POS STRAIGHT CONNECTOR</t>
  </si>
  <si>
    <t xml:space="preserve">3M/ESD                   </t>
  </si>
  <si>
    <t xml:space="preserve">J10HD2_1    </t>
  </si>
  <si>
    <t xml:space="preserve">DIGI-KEY_MHB10K-ND  </t>
  </si>
  <si>
    <t>ISR-5_MASTER</t>
  </si>
  <si>
    <t xml:space="preserve">J2                                      </t>
  </si>
  <si>
    <t xml:space="preserve">.100" PITCH,  DUAL ROW RA HEADER  </t>
  </si>
  <si>
    <t xml:space="preserve">MOLEX                    </t>
  </si>
  <si>
    <t xml:space="preserve">901303216   </t>
  </si>
  <si>
    <t xml:space="preserve">90130-3216          </t>
  </si>
  <si>
    <t xml:space="preserve">L1-L4                                   </t>
  </si>
  <si>
    <t xml:space="preserve">INDUCTOR, 1.0UH                   </t>
  </si>
  <si>
    <t xml:space="preserve">COILCRAFT                </t>
  </si>
  <si>
    <t xml:space="preserve">1uH    </t>
  </si>
  <si>
    <t xml:space="preserve">L1008       </t>
  </si>
  <si>
    <t xml:space="preserve">1008CS-102XKBC      </t>
  </si>
  <si>
    <t>VERIFIED - INDUCTOR</t>
  </si>
  <si>
    <t xml:space="preserve">P1-P2                                   </t>
  </si>
  <si>
    <t>CONNECTOR, 96 PIN DIN, RIGHT ANGLE</t>
  </si>
  <si>
    <t xml:space="preserve">AMP                      </t>
  </si>
  <si>
    <t xml:space="preserve">P96RD1      </t>
  </si>
  <si>
    <t xml:space="preserve">532505-1            </t>
  </si>
  <si>
    <t>VERIFIED - CONNECTOR</t>
  </si>
  <si>
    <t xml:space="preserve">R1-R3                                   </t>
  </si>
  <si>
    <t xml:space="preserve">RESISTOR,1/16W,1%,CHIP            </t>
  </si>
  <si>
    <t xml:space="preserve">DALE                     </t>
  </si>
  <si>
    <t xml:space="preserve">200    </t>
  </si>
  <si>
    <t xml:space="preserve">CRCW06032000FRT1    </t>
  </si>
  <si>
    <t>VERIFIED - RESISTOR-SM</t>
  </si>
  <si>
    <t xml:space="preserve">R4                                      </t>
  </si>
  <si>
    <t xml:space="preserve">100    </t>
  </si>
  <si>
    <t xml:space="preserve">CRCW06031000FRT1    </t>
  </si>
  <si>
    <t xml:space="preserve">R5-R6                                   </t>
  </si>
  <si>
    <t xml:space="preserve">RESISTOR,1/16W,5%,CHIP            </t>
  </si>
  <si>
    <t xml:space="preserve">4.7K   </t>
  </si>
  <si>
    <t xml:space="preserve">ERJ-3GEYJ472V       </t>
  </si>
  <si>
    <t xml:space="preserve">R7-R9                                   </t>
  </si>
  <si>
    <t xml:space="preserve">10K    </t>
  </si>
  <si>
    <t xml:space="preserve">CRCW06031002FRT1    </t>
  </si>
  <si>
    <t xml:space="preserve">R10-R11                                 </t>
  </si>
  <si>
    <t xml:space="preserve">RES 2.37K OHM 1/16W 1% 0402 SMD   </t>
  </si>
  <si>
    <t xml:space="preserve">2.37K  </t>
  </si>
  <si>
    <t xml:space="preserve">ERJ-2RKF2371X       </t>
  </si>
  <si>
    <t xml:space="preserve">R12-R36                                 </t>
  </si>
  <si>
    <t xml:space="preserve">RESISTOR,  1/16 W ,1% CHIP        </t>
  </si>
  <si>
    <t xml:space="preserve">10k    </t>
  </si>
  <si>
    <t xml:space="preserve">R0402A      </t>
  </si>
  <si>
    <t xml:space="preserve">ERJ-2GEJ103X        </t>
  </si>
  <si>
    <t xml:space="preserve">R37                                     </t>
  </si>
  <si>
    <t xml:space="preserve">1.62k ohm 1% .063w RESISTOR       </t>
  </si>
  <si>
    <t xml:space="preserve">YAGEO CORP.              </t>
  </si>
  <si>
    <t xml:space="preserve">1.62K  </t>
  </si>
  <si>
    <t xml:space="preserve">9T04021A1621FBHF3   </t>
  </si>
  <si>
    <t xml:space="preserve">R38-R39                                 </t>
  </si>
  <si>
    <t xml:space="preserve">RES 4.99K OHM 1/16W 1% 0402 SMD   </t>
  </si>
  <si>
    <t xml:space="preserve">4.99K  </t>
  </si>
  <si>
    <t xml:space="preserve">ERJ-2RKF4991X       </t>
  </si>
  <si>
    <t xml:space="preserve">R40                                     </t>
  </si>
  <si>
    <t xml:space="preserve">62     </t>
  </si>
  <si>
    <t xml:space="preserve">CRCW080562R0F       </t>
  </si>
  <si>
    <t xml:space="preserve">R41-R55                                 </t>
  </si>
  <si>
    <t xml:space="preserve">200 ohm .125w 1% RESISTOR         </t>
  </si>
  <si>
    <t xml:space="preserve">YAGEO AMERICA            </t>
  </si>
  <si>
    <t xml:space="preserve">C0805       </t>
  </si>
  <si>
    <t xml:space="preserve">9C08052A2000FKHFT   </t>
  </si>
  <si>
    <t xml:space="preserve">R56-R63                                 </t>
  </si>
  <si>
    <t xml:space="preserve">RES 10.0K OHM 1/20W 1% 0201 SMD   </t>
  </si>
  <si>
    <t xml:space="preserve">VISHAY DALE              </t>
  </si>
  <si>
    <t xml:space="preserve">CRCW020110K0FNED    </t>
  </si>
  <si>
    <t xml:space="preserve">R64-R67                                 </t>
  </si>
  <si>
    <t xml:space="preserve">RES 121 OHM 1/16W 1% 0402 SMD     </t>
  </si>
  <si>
    <t xml:space="preserve">121    </t>
  </si>
  <si>
    <t xml:space="preserve">CRCW0402121RFNED    </t>
  </si>
  <si>
    <t xml:space="preserve">R68-R69                                 </t>
  </si>
  <si>
    <t xml:space="preserve">RESISTOR, 1/4W, 1%, FILM          </t>
  </si>
  <si>
    <t xml:space="preserve">RC07        </t>
  </si>
  <si>
    <t xml:space="preserve">RLR07C1210F         </t>
  </si>
  <si>
    <t>VERIFIED - RESISTOR_THRU</t>
  </si>
  <si>
    <t xml:space="preserve">SW1                                     </t>
  </si>
  <si>
    <t xml:space="preserve">SPDT SWITCH                       </t>
  </si>
  <si>
    <t xml:space="preserve">C &amp; k                    </t>
  </si>
  <si>
    <t xml:space="preserve">SW_AE101    </t>
  </si>
  <si>
    <t xml:space="preserve">7101MD9ABE          </t>
  </si>
  <si>
    <t>UNVERIFIED</t>
  </si>
  <si>
    <t xml:space="preserve">PC MOUNT RIGHT ANGLE SW.          </t>
  </si>
  <si>
    <t xml:space="preserve">C&amp;K                      </t>
  </si>
  <si>
    <t xml:space="preserve">SW_C&amp;K_8121 </t>
  </si>
  <si>
    <t xml:space="preserve">8121SD9AGE          </t>
  </si>
  <si>
    <t xml:space="preserve">TP1-TP2                                 </t>
  </si>
  <si>
    <t xml:space="preserve">PROBE TEST POINT                  </t>
  </si>
  <si>
    <t xml:space="preserve">                         </t>
  </si>
  <si>
    <t xml:space="preserve">TPOINT_2P           </t>
  </si>
  <si>
    <t xml:space="preserve">U1-U5                                   </t>
  </si>
  <si>
    <t>UNIVERSAL BUS TRANSCEIVER WITH SPLIT LVTTL, FEEDBACK, AND 3-STATE OUTPUT</t>
  </si>
  <si>
    <t xml:space="preserve">TEXAS INSTRUMENTS        </t>
  </si>
  <si>
    <t xml:space="preserve">DGG         </t>
  </si>
  <si>
    <t xml:space="preserve">SN74VMEH22501ADGGR  </t>
  </si>
  <si>
    <t xml:space="preserve">U6                                      </t>
  </si>
  <si>
    <t>PLATFORM FLASH IN-SYSTEM CONFIG PROMs</t>
  </si>
  <si>
    <t xml:space="preserve">XILINX                   </t>
  </si>
  <si>
    <t xml:space="preserve">TSSOP20     </t>
  </si>
  <si>
    <t xml:space="preserve">XCF02SV020C         </t>
  </si>
  <si>
    <t xml:space="preserve">U7                                      </t>
  </si>
  <si>
    <t xml:space="preserve">SPARTAN-3 FPGA 256 PIN            </t>
  </si>
  <si>
    <t>BGA256_17x17</t>
  </si>
  <si>
    <t xml:space="preserve">XC3S200FT256        </t>
  </si>
  <si>
    <t xml:space="preserve">U10-U12                                 </t>
  </si>
  <si>
    <t>LOW VOLTAGE, 4A  DC/DC POWER SUPPLY</t>
  </si>
  <si>
    <t xml:space="preserve">LINEAR TECHNOLOGY        </t>
  </si>
  <si>
    <t xml:space="preserve">LGA66       </t>
  </si>
  <si>
    <t xml:space="preserve">LTM4604             </t>
  </si>
  <si>
    <t>MOD5270-100CR</t>
  </si>
  <si>
    <t xml:space="preserve">MOD5270-100CR       </t>
  </si>
  <si>
    <t>VME_GLINK_BOARD</t>
  </si>
  <si>
    <t xml:space="preserve">VME_GLINK_BOARD     </t>
  </si>
  <si>
    <t xml:space="preserve">U15-U16                                 </t>
  </si>
  <si>
    <t xml:space="preserve">INTERSIL                 </t>
  </si>
  <si>
    <t xml:space="preserve">SOT23-6     </t>
  </si>
  <si>
    <t xml:space="preserve">ISL3295E            </t>
  </si>
  <si>
    <t xml:space="preserve">U17-U19                                 </t>
  </si>
  <si>
    <t xml:space="preserve">Stacy    </t>
  </si>
  <si>
    <t xml:space="preserve">CONNECTOR, HEADER,1 ROW,5 PIN     </t>
  </si>
  <si>
    <t xml:space="preserve">BERG                     </t>
  </si>
  <si>
    <t xml:space="preserve">BERG6       </t>
  </si>
  <si>
    <t xml:space="preserve">89F4554             </t>
  </si>
  <si>
    <t xml:space="preserve">CONNECTOR, HEADER,1 ROW,6 PIN     </t>
  </si>
  <si>
    <t xml:space="preserve">U22-U23                                 </t>
  </si>
  <si>
    <t xml:space="preserve">AVAGO                    </t>
  </si>
  <si>
    <t xml:space="preserve">HFBR-5720   </t>
  </si>
  <si>
    <t xml:space="preserve">AFBR-57M5APZ        </t>
  </si>
  <si>
    <t xml:space="preserve">KEYSTONE                 </t>
  </si>
  <si>
    <t xml:space="preserve">TP5015      </t>
  </si>
  <si>
    <t xml:space="preserve">5015                </t>
  </si>
  <si>
    <t xml:space="preserve">U28                                     </t>
  </si>
  <si>
    <t xml:space="preserve">OSC 25 MHZ 3.3V SMD               </t>
  </si>
  <si>
    <t xml:space="preserve">KYOCERA                  </t>
  </si>
  <si>
    <t xml:space="preserve">25     </t>
  </si>
  <si>
    <t xml:space="preserve">K25-3C      </t>
  </si>
  <si>
    <t>KC3225A25.0000C30E00</t>
  </si>
  <si>
    <t xml:space="preserve">DLP DESIGN               </t>
  </si>
  <si>
    <t xml:space="preserve">DLP2232     </t>
  </si>
  <si>
    <t xml:space="preserve">DLP2232M-G          </t>
  </si>
  <si>
    <t>DISTRIBUTOR</t>
  </si>
  <si>
    <t>BUY QTY</t>
  </si>
  <si>
    <t>Digi-Key</t>
  </si>
  <si>
    <t>C0603C104K4RACTU</t>
  </si>
  <si>
    <t>Mouser</t>
  </si>
  <si>
    <t>VJ0603Y103JXAAC</t>
  </si>
  <si>
    <t>B45197A1477K509</t>
  </si>
  <si>
    <t>GRM21BR61C106KE15L</t>
  </si>
  <si>
    <t>T491D476K016AT</t>
  </si>
  <si>
    <t>T494C226K016AT</t>
  </si>
  <si>
    <t xml:space="preserve">C1-C17,C122,C124-C136                                  </t>
  </si>
  <si>
    <t>T491C106K016AT</t>
  </si>
  <si>
    <t>GRM32DR61E106KA12L</t>
  </si>
  <si>
    <t xml:space="preserve">1008CS-102XJLB </t>
  </si>
  <si>
    <t>650473-5</t>
  </si>
  <si>
    <t>Coilcraft</t>
  </si>
  <si>
    <t>CRCW0603200RFKEA</t>
  </si>
  <si>
    <t>CRCW0603100RFKEA</t>
  </si>
  <si>
    <t>CRCW060310K0FKEA</t>
  </si>
  <si>
    <t>CRCW04021K62FKED</t>
  </si>
  <si>
    <t>CRCW080562R0FKEA</t>
  </si>
  <si>
    <t>RC0805FR-07200RL</t>
  </si>
  <si>
    <t>CRCW020110K0FKED</t>
  </si>
  <si>
    <t>CRCW0402121RFKED</t>
  </si>
  <si>
    <t>ERO-S2PHF1200</t>
  </si>
  <si>
    <t xml:space="preserve">DS1-DS2,DS10-DS11                                 </t>
  </si>
  <si>
    <t>XCF02SVOG20C</t>
  </si>
  <si>
    <t>XC3S200-4FTG256C</t>
  </si>
  <si>
    <t>NOTE:  Lead-free package!</t>
  </si>
  <si>
    <t>(Lead-free)</t>
  </si>
  <si>
    <t>LTM4604EV#PBF</t>
  </si>
  <si>
    <t>MOD5270-100IR</t>
  </si>
  <si>
    <t>Will be provided (need sockets for it on board)</t>
  </si>
  <si>
    <t>ISL3295EIHZ-T</t>
  </si>
  <si>
    <t>74LVX4245WM</t>
  </si>
  <si>
    <t>SOIC24</t>
  </si>
  <si>
    <t>FAIRCHILD</t>
  </si>
  <si>
    <t>5V TO 3V OCTAL TRANSCEIVER</t>
  </si>
  <si>
    <t xml:space="preserve">BERG5      </t>
  </si>
  <si>
    <t>Newark</t>
  </si>
  <si>
    <t>NOTE:  This PN is a 36-pin stick.</t>
  </si>
  <si>
    <t>Use above part for this also.</t>
  </si>
  <si>
    <t>SURFACE MOUNT TEST POINT ON TAPE AND REEL</t>
  </si>
  <si>
    <t xml:space="preserve">3.0V - 5.5V LOW POWER TRANSMITTER  </t>
  </si>
  <si>
    <t xml:space="preserve">Optical Transceiver               </t>
  </si>
  <si>
    <t>V23838-S5-N1</t>
  </si>
  <si>
    <t>Finisar</t>
  </si>
  <si>
    <t>Future Electronics</t>
  </si>
  <si>
    <t>74441-0001</t>
  </si>
  <si>
    <t>Molex</t>
  </si>
  <si>
    <t>NOTE:  Digi-Key PN 5015KCT-ND</t>
  </si>
  <si>
    <t>DNI</t>
  </si>
  <si>
    <t>Mill-Max</t>
  </si>
  <si>
    <t>0305-2-15-15-47-27-10-0</t>
  </si>
  <si>
    <t>UNIT COST</t>
  </si>
  <si>
    <t>0552-2-15-15-11-27-10-0</t>
  </si>
  <si>
    <t>TOTALS</t>
  </si>
  <si>
    <t>ALTERNATE PART NO</t>
  </si>
  <si>
    <t>NO OF BDS</t>
  </si>
  <si>
    <t>TOT QTY</t>
  </si>
  <si>
    <t>BD COST</t>
  </si>
  <si>
    <t>TOT COST</t>
  </si>
  <si>
    <t>16 POSITION HEXADECIMAL PUSHWHEEL ROTARY SWITCH</t>
  </si>
  <si>
    <t>APEM</t>
  </si>
  <si>
    <t>PICOD301ALULS2</t>
  </si>
  <si>
    <t>Master Distributors</t>
  </si>
  <si>
    <t xml:space="preserve">SW3-SW4                                   </t>
  </si>
  <si>
    <t xml:space="preserve">SW2                                      </t>
  </si>
  <si>
    <t xml:space="preserve">CONNECTORS FOR MOD5270-100CR                     </t>
  </si>
  <si>
    <t xml:space="preserve">J3                                     </t>
  </si>
  <si>
    <t xml:space="preserve">CONNECTORS FOR VME GLINK BOARD #1                </t>
  </si>
  <si>
    <t xml:space="preserve">J4                                     </t>
  </si>
  <si>
    <t xml:space="preserve">J5                                </t>
  </si>
  <si>
    <t xml:space="preserve">J6                                   </t>
  </si>
  <si>
    <t>TP3-TP6</t>
  </si>
  <si>
    <t xml:space="preserve">CONNECTORS FOR DLP-2232M-G MODULE                </t>
  </si>
  <si>
    <t>J7</t>
  </si>
  <si>
    <t>SFP Cage for Optical Transceiver (item 50)</t>
  </si>
  <si>
    <t>SFP Connector for Optical Transceiver (item 50)</t>
  </si>
  <si>
    <t>low profile socket pins, for 0.025" square posts (MOD5270) (item 20)</t>
  </si>
  <si>
    <t>low profile socket pins, for 0.020" round pins (G-Link, DLP-2232) (items 21, 24)</t>
  </si>
  <si>
    <t>**** GET FOOTPRINT MADE !!!!!!</t>
  </si>
  <si>
    <t>16 POSITION HEXADECIMAL PUSHWHEEL ROTARY SWITCH, right angle pins</t>
  </si>
  <si>
    <t xml:space="preserve">SW4                                   </t>
  </si>
  <si>
    <t>10 POSITION BCD PUSHWHEEL ROTARY SWITCH, right angle pins</t>
  </si>
  <si>
    <t>PICOD131ALU-LS2</t>
  </si>
  <si>
    <t>Hardware Specialty Co., Inc.</t>
  </si>
  <si>
    <t>10.42(est)</t>
  </si>
  <si>
    <t>160-1181-1-ND</t>
  </si>
  <si>
    <t xml:space="preserve">MHB10K-ND  </t>
  </si>
  <si>
    <t xml:space="preserve">CONNECTOR, HEADER,1 ROW,36 PIN     </t>
  </si>
  <si>
    <t xml:space="preserve">SW3                                   </t>
  </si>
  <si>
    <t>5015KCT-ND</t>
  </si>
  <si>
    <t>DS12</t>
  </si>
  <si>
    <t xml:space="preserve">DS3-DS6,DS10-DS11, DS13                                 </t>
  </si>
  <si>
    <t xml:space="preserve">R12-R36,R72-R75                                 </t>
  </si>
  <si>
    <t xml:space="preserve">R71                                 </t>
  </si>
  <si>
    <t>R43-R55,R76-R77</t>
  </si>
  <si>
    <t xml:space="preserve">DIGITAL FET, N-CHANNEL            </t>
  </si>
  <si>
    <t xml:space="preserve">FAIRCHILD                </t>
  </si>
  <si>
    <t xml:space="preserve">SOT23       </t>
  </si>
  <si>
    <t xml:space="preserve">FDV303N             </t>
  </si>
  <si>
    <t xml:space="preserve">Q1-Q5                                 </t>
  </si>
  <si>
    <t xml:space="preserve">DS3-DS6,DS10-DS11,DS13                                 </t>
  </si>
  <si>
    <t>* need 23 more (LTST-C190CKT)</t>
  </si>
  <si>
    <t>Team Technologies</t>
  </si>
  <si>
    <t>16 POSITION HEXADECIMAL PUSHWHEEL ROTARY SWITCH, 5-pin header</t>
  </si>
  <si>
    <t>10 POSITION BCD PUSHWHEEL ROTARY SWITCH, 5-pin header</t>
  </si>
  <si>
    <t>PICOD301AL2</t>
  </si>
  <si>
    <t>PICOD131AL2</t>
  </si>
</sst>
</file>

<file path=xl/styles.xml><?xml version="1.0" encoding="utf-8"?>
<styleSheet xmlns="http://schemas.openxmlformats.org/spreadsheetml/2006/main">
  <numFmts count="1">
    <numFmt numFmtId="164" formatCode="#,##0.0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49" fontId="0" fillId="0" borderId="0" xfId="0" applyNumberFormat="1"/>
    <xf numFmtId="0" fontId="18" fillId="0" borderId="0" xfId="0" applyFont="1"/>
    <xf numFmtId="49" fontId="18" fillId="0" borderId="0" xfId="0" applyNumberFormat="1" applyFont="1"/>
    <xf numFmtId="164" fontId="18" fillId="0" borderId="0" xfId="0" applyNumberFormat="1" applyFont="1"/>
    <xf numFmtId="164" fontId="0" fillId="0" borderId="0" xfId="0" applyNumberFormat="1"/>
    <xf numFmtId="0" fontId="0" fillId="0" borderId="10" xfId="0" applyBorder="1"/>
    <xf numFmtId="49" fontId="0" fillId="0" borderId="10" xfId="0" applyNumberFormat="1" applyBorder="1"/>
    <xf numFmtId="49" fontId="0" fillId="0" borderId="10" xfId="0" applyNumberFormat="1" applyFont="1" applyBorder="1"/>
    <xf numFmtId="0" fontId="0" fillId="0" borderId="10" xfId="0" applyFont="1" applyBorder="1"/>
    <xf numFmtId="49" fontId="0" fillId="0" borderId="11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1">
    <dxf>
      <numFmt numFmtId="30" formatCode="@"/>
      <border diagonalUp="0" diagonalDown="0">
        <left/>
        <right style="thin">
          <color indexed="64"/>
        </right>
        <top/>
        <bottom/>
      </border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</dxf>
    <dxf>
      <numFmt numFmtId="30" formatCode="@"/>
      <border diagonalUp="0" diagonalDown="0">
        <left/>
        <right style="thin">
          <color indexed="64"/>
        </right>
        <top/>
        <bottom/>
      </border>
    </dxf>
    <dxf>
      <numFmt numFmtId="30" formatCode="@"/>
    </dxf>
    <dxf>
      <numFmt numFmtId="30" formatCode="@"/>
    </dxf>
    <dxf>
      <numFmt numFmtId="30" formatCode="@"/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</dxf>
    <dxf>
      <numFmt numFmtId="30" formatCode="@"/>
      <border diagonalUp="0" diagonalDown="0">
        <left/>
        <right style="thin">
          <color indexed="64"/>
        </right>
        <top/>
        <bottom/>
      </border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</dxf>
    <dxf>
      <numFmt numFmtId="30" formatCode="@"/>
      <border diagonalUp="0" diagonalDown="0">
        <left/>
        <right style="thin">
          <color indexed="64"/>
        </right>
        <top/>
        <bottom/>
      </border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</dxf>
    <dxf>
      <numFmt numFmtId="30" formatCode="@"/>
      <border diagonalUp="0" diagonalDown="0">
        <left/>
        <right style="thin">
          <color indexed="64"/>
        </right>
        <top/>
        <bottom/>
      </border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</dxf>
    <dxf>
      <numFmt numFmtId="30" formatCode="@"/>
      <border diagonalUp="0" diagonalDown="0">
        <left/>
        <right style="thin">
          <color indexed="64"/>
        </right>
        <top/>
        <bottom/>
      </border>
    </dxf>
    <dxf>
      <numFmt numFmtId="30" formatCode="@"/>
    </dxf>
    <dxf>
      <numFmt numFmtId="30" formatCode="@"/>
    </dxf>
    <dxf>
      <numFmt numFmtId="30" formatCode="@"/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id="1" name="Table1" displayName="Table1" ref="A1:H51" totalsRowShown="0" headerRowDxfId="60">
  <autoFilter ref="A1:H51"/>
  <tableColumns count="8">
    <tableColumn id="1" name="ITEM "/>
    <tableColumn id="2" name="QTY  "/>
    <tableColumn id="3" name="REF DES                                 " dataDxfId="59"/>
    <tableColumn id="4" name="DESCRIPTION                       " dataDxfId="58"/>
    <tableColumn id="5" name="VENDOR                   " dataDxfId="57"/>
    <tableColumn id="6" name="VALUE  " dataDxfId="56"/>
    <tableColumn id="7" name="FOOTPRINT   " dataDxfId="55"/>
    <tableColumn id="8" name="PART NO             " dataDxfId="54"/>
  </tableColumns>
  <tableStyleInfo name="TableStyleLight15" showFirstColumn="0" showLastColumn="0" showRowStripes="0" showColumnStripes="0"/>
</table>
</file>

<file path=xl/tables/table2.xml><?xml version="1.0" encoding="utf-8"?>
<table xmlns="http://schemas.openxmlformats.org/spreadsheetml/2006/main" id="2" name="Table13" displayName="Table13" ref="A1:H52" totalsRowShown="0" headerRowDxfId="53">
  <autoFilter ref="A1:H52"/>
  <tableColumns count="8">
    <tableColumn id="1" name="ITEM "/>
    <tableColumn id="2" name="QTY  "/>
    <tableColumn id="3" name="REF DES                                 " dataDxfId="52"/>
    <tableColumn id="4" name="DESCRIPTION                       " dataDxfId="51"/>
    <tableColumn id="5" name="VENDOR                   " dataDxfId="50"/>
    <tableColumn id="6" name="VALUE  " dataDxfId="49"/>
    <tableColumn id="7" name="FOOTPRINT   " dataDxfId="48"/>
    <tableColumn id="8" name="PART NO             " dataDxfId="47"/>
  </tableColumns>
  <tableStyleInfo name="TableStyleLight15" showFirstColumn="0" showLastColumn="0" showRowStripes="0" showColumnStripes="0"/>
</table>
</file>

<file path=xl/tables/table3.xml><?xml version="1.0" encoding="utf-8"?>
<table xmlns="http://schemas.openxmlformats.org/spreadsheetml/2006/main" id="3" name="Table134" displayName="Table134" ref="A1:F39" totalsRowShown="0" headerRowDxfId="46">
  <autoFilter ref="A1:F39"/>
  <tableColumns count="6">
    <tableColumn id="1" name="ITEM " dataDxfId="45"/>
    <tableColumn id="2" name="QTY  " dataDxfId="44"/>
    <tableColumn id="3" name="REF DES                                 " dataDxfId="43"/>
    <tableColumn id="4" name="DESCRIPTION                       " dataDxfId="42"/>
    <tableColumn id="5" name="VENDOR                   " dataDxfId="41"/>
    <tableColumn id="6" name="VALUE  " dataDxfId="40"/>
  </tableColumns>
  <tableStyleInfo name="TableStyleLight15" showFirstColumn="0" showLastColumn="0" showRowStripes="0" showColumnStripes="0"/>
</table>
</file>

<file path=xl/tables/table4.xml><?xml version="1.0" encoding="utf-8"?>
<table xmlns="http://schemas.openxmlformats.org/spreadsheetml/2006/main" id="4" name="Table135" displayName="Table135" ref="A1:F6" totalsRowShown="0" headerRowDxfId="39">
  <autoFilter ref="A1:F6"/>
  <tableColumns count="6">
    <tableColumn id="1" name="ITEM " dataDxfId="38"/>
    <tableColumn id="2" name="QTY  "/>
    <tableColumn id="3" name="REF DES                                 " dataDxfId="37"/>
    <tableColumn id="4" name="DESCRIPTION                       " dataDxfId="36"/>
    <tableColumn id="5" name="VENDOR                   " dataDxfId="35"/>
    <tableColumn id="6" name="VALUE  " dataDxfId="34"/>
  </tableColumns>
  <tableStyleInfo name="TableStyleLight15" showFirstColumn="0" showLastColumn="0" showRowStripes="0" showColumnStripes="0"/>
</table>
</file>

<file path=xl/tables/table5.xml><?xml version="1.0" encoding="utf-8"?>
<table xmlns="http://schemas.openxmlformats.org/spreadsheetml/2006/main" id="5" name="Table136" displayName="Table136" ref="A1:G2" totalsRowShown="0" headerRowDxfId="33">
  <autoFilter ref="A1:G2"/>
  <tableColumns count="7">
    <tableColumn id="1" name="ITEM " dataDxfId="32"/>
    <tableColumn id="2" name="QTY  "/>
    <tableColumn id="3" name="REF DES                                 " dataDxfId="31"/>
    <tableColumn id="4" name="DESCRIPTION                       " dataDxfId="30"/>
    <tableColumn id="5" name="VENDOR                   " dataDxfId="29"/>
    <tableColumn id="6" name="VALUE  " dataDxfId="28"/>
    <tableColumn id="8" name="PART NO             " dataDxfId="27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id="6" name="Table137" displayName="Table137" ref="A1:G2" totalsRowShown="0" headerRowDxfId="26">
  <autoFilter ref="A1:G2"/>
  <tableColumns count="7">
    <tableColumn id="1" name="ITEM " dataDxfId="25"/>
    <tableColumn id="2" name="QTY  "/>
    <tableColumn id="3" name="REF DES                                 " dataDxfId="24"/>
    <tableColumn id="4" name="DESCRIPTION                       " dataDxfId="23"/>
    <tableColumn id="5" name="VENDOR                   " dataDxfId="22"/>
    <tableColumn id="6" name="VALUE  " dataDxfId="21"/>
    <tableColumn id="8" name="PART NO             " dataDxfId="20"/>
  </tableColumns>
  <tableStyleInfo name="TableStyleLight15" showFirstColumn="0" showLastColumn="0" showRowStripes="0" showColumnStripes="0"/>
</table>
</file>

<file path=xl/tables/table7.xml><?xml version="1.0" encoding="utf-8"?>
<table xmlns="http://schemas.openxmlformats.org/spreadsheetml/2006/main" id="7" name="Table138" displayName="Table138" ref="A1:G2" totalsRowShown="0" headerRowDxfId="19">
  <autoFilter ref="A1:G2"/>
  <tableColumns count="7">
    <tableColumn id="1" name="ITEM " dataDxfId="18"/>
    <tableColumn id="2" name="QTY  "/>
    <tableColumn id="3" name="REF DES                                 " dataDxfId="17"/>
    <tableColumn id="4" name="DESCRIPTION                       " dataDxfId="16"/>
    <tableColumn id="5" name="VENDOR                   " dataDxfId="15"/>
    <tableColumn id="6" name="VALUE  " dataDxfId="14"/>
    <tableColumn id="8" name="PART NO             " dataDxfId="13"/>
  </tableColumns>
  <tableStyleInfo name="TableStyleLight15" showFirstColumn="0" showLastColumn="0" showRowStripes="0" showColumnStripes="0"/>
</table>
</file>

<file path=xl/tables/table8.xml><?xml version="1.0" encoding="utf-8"?>
<table xmlns="http://schemas.openxmlformats.org/spreadsheetml/2006/main" id="8" name="Table139" displayName="Table139" ref="A1:F2" totalsRowShown="0" headerRowDxfId="12">
  <autoFilter ref="A1:F2"/>
  <tableColumns count="6">
    <tableColumn id="1" name="ITEM " dataDxfId="11"/>
    <tableColumn id="2" name="QTY  "/>
    <tableColumn id="3" name="REF DES                                 " dataDxfId="10"/>
    <tableColumn id="4" name="DESCRIPTION                       " dataDxfId="9"/>
    <tableColumn id="5" name="VENDOR                   " dataDxfId="8"/>
    <tableColumn id="6" name="VALUE  " dataDxfId="7"/>
  </tableColumns>
  <tableStyleInfo name="TableStyleLight15" showFirstColumn="0" showLastColumn="0" showRowStripes="0" showColumnStripes="0"/>
</table>
</file>

<file path=xl/tables/table9.xml><?xml version="1.0" encoding="utf-8"?>
<table xmlns="http://schemas.openxmlformats.org/spreadsheetml/2006/main" id="9" name="Table1310" displayName="Table1310" ref="A1:G2" totalsRowShown="0" headerRowDxfId="6">
  <autoFilter ref="A1:G2"/>
  <tableColumns count="7">
    <tableColumn id="1" name="ITEM " dataDxfId="5"/>
    <tableColumn id="2" name="QTY  "/>
    <tableColumn id="3" name="REF DES                                 " dataDxfId="4"/>
    <tableColumn id="4" name="DESCRIPTION                       " dataDxfId="3"/>
    <tableColumn id="5" name="VENDOR                   " dataDxfId="2"/>
    <tableColumn id="6" name="VALUE  " dataDxfId="1"/>
    <tableColumn id="8" name="PART NO             " dataDxfId="0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view="pageLayout" topLeftCell="B31" zoomScaleNormal="100" workbookViewId="0">
      <selection activeCell="B56" sqref="A56:XFD56"/>
    </sheetView>
  </sheetViews>
  <sheetFormatPr defaultRowHeight="15"/>
  <cols>
    <col min="1" max="1" width="5.28515625" customWidth="1"/>
    <col min="2" max="2" width="4.7109375" customWidth="1"/>
    <col min="3" max="3" width="21.85546875" customWidth="1"/>
    <col min="4" max="4" width="67.5703125" customWidth="1"/>
    <col min="5" max="5" width="18.140625" customWidth="1"/>
    <col min="6" max="6" width="6" customWidth="1"/>
    <col min="7" max="7" width="26.28515625" hidden="1" customWidth="1"/>
    <col min="8" max="8" width="20" customWidth="1"/>
    <col min="9" max="9" width="22.140625" hidden="1" customWidth="1"/>
    <col min="10" max="10" width="19.140625" customWidth="1"/>
    <col min="11" max="11" width="15.42578125" customWidth="1"/>
    <col min="12" max="12" width="7.28515625" customWidth="1"/>
    <col min="13" max="13" width="9.5703125" customWidth="1"/>
    <col min="14" max="14" width="7.42578125" customWidth="1"/>
    <col min="15" max="15" width="9.140625" style="5" customWidth="1"/>
    <col min="16" max="16" width="7.85546875" customWidth="1"/>
    <col min="17" max="17" width="8.42578125" customWidth="1"/>
  </cols>
  <sheetData>
    <row r="1" spans="1:17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291</v>
      </c>
      <c r="K1" s="2" t="s">
        <v>234</v>
      </c>
      <c r="L1" s="2" t="s">
        <v>235</v>
      </c>
      <c r="M1" s="2" t="s">
        <v>292</v>
      </c>
      <c r="N1" s="2" t="s">
        <v>293</v>
      </c>
      <c r="O1" s="4" t="s">
        <v>288</v>
      </c>
      <c r="P1" s="2" t="s">
        <v>294</v>
      </c>
      <c r="Q1" s="2" t="s">
        <v>295</v>
      </c>
    </row>
    <row r="2" spans="1:17">
      <c r="A2">
        <v>1</v>
      </c>
      <c r="B2">
        <v>31</v>
      </c>
      <c r="C2" s="1" t="s">
        <v>244</v>
      </c>
      <c r="D2" s="1" t="s">
        <v>9</v>
      </c>
      <c r="E2" s="1" t="s">
        <v>10</v>
      </c>
      <c r="F2" s="1" t="s">
        <v>11</v>
      </c>
      <c r="G2" s="1" t="s">
        <v>12</v>
      </c>
      <c r="H2" s="1" t="s">
        <v>13</v>
      </c>
      <c r="I2" s="1" t="s">
        <v>15</v>
      </c>
      <c r="J2" s="1" t="s">
        <v>237</v>
      </c>
      <c r="K2" t="s">
        <v>236</v>
      </c>
      <c r="L2">
        <v>100</v>
      </c>
      <c r="M2">
        <v>6</v>
      </c>
      <c r="N2">
        <f>CEILING(SUM(PRODUCT(B2,M2),PRODUCT(0.2,B2,M2)),10)</f>
        <v>230</v>
      </c>
      <c r="O2" s="5">
        <v>1.17E-2</v>
      </c>
      <c r="P2">
        <f>PRODUCT(L2,O2)</f>
        <v>1.17</v>
      </c>
      <c r="Q2">
        <f>PRODUCT(N2,O2)</f>
        <v>2.6910000000000003</v>
      </c>
    </row>
    <row r="3" spans="1:17">
      <c r="A3">
        <v>2</v>
      </c>
      <c r="B3">
        <v>3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12</v>
      </c>
      <c r="H3" s="1" t="s">
        <v>20</v>
      </c>
      <c r="I3" s="1" t="s">
        <v>21</v>
      </c>
      <c r="J3" s="1" t="s">
        <v>239</v>
      </c>
      <c r="K3" t="s">
        <v>238</v>
      </c>
      <c r="L3">
        <v>50</v>
      </c>
      <c r="M3">
        <v>6</v>
      </c>
      <c r="N3">
        <v>50</v>
      </c>
      <c r="O3" s="5">
        <v>0.04</v>
      </c>
      <c r="P3">
        <f t="shared" ref="P3:P55" si="0">PRODUCT(L3,O3)</f>
        <v>2</v>
      </c>
      <c r="Q3">
        <f t="shared" ref="Q3:Q53" si="1">PRODUCT(N3,O3)</f>
        <v>2</v>
      </c>
    </row>
    <row r="4" spans="1:17">
      <c r="A4">
        <v>3</v>
      </c>
      <c r="B4">
        <v>6</v>
      </c>
      <c r="C4" s="1" t="s">
        <v>22</v>
      </c>
      <c r="D4" s="1" t="s">
        <v>23</v>
      </c>
      <c r="E4" s="1" t="s">
        <v>10</v>
      </c>
      <c r="F4" s="1" t="s">
        <v>24</v>
      </c>
      <c r="G4" s="1" t="s">
        <v>25</v>
      </c>
      <c r="H4" s="1" t="s">
        <v>26</v>
      </c>
      <c r="I4" s="1" t="s">
        <v>27</v>
      </c>
      <c r="J4" t="s">
        <v>240</v>
      </c>
      <c r="K4" t="s">
        <v>236</v>
      </c>
      <c r="L4">
        <v>8</v>
      </c>
      <c r="M4">
        <v>6</v>
      </c>
      <c r="N4">
        <f>PRODUCT(L4,M4)</f>
        <v>48</v>
      </c>
      <c r="O4" s="5">
        <v>1.593</v>
      </c>
      <c r="P4">
        <f t="shared" si="0"/>
        <v>12.744</v>
      </c>
      <c r="Q4">
        <f t="shared" si="1"/>
        <v>76.463999999999999</v>
      </c>
    </row>
    <row r="5" spans="1:17">
      <c r="A5">
        <v>4</v>
      </c>
      <c r="B5">
        <v>12</v>
      </c>
      <c r="C5" s="1" t="s">
        <v>28</v>
      </c>
      <c r="D5" s="1" t="s">
        <v>29</v>
      </c>
      <c r="E5" s="1" t="s">
        <v>30</v>
      </c>
      <c r="F5" s="1" t="s">
        <v>31</v>
      </c>
      <c r="G5" s="1" t="s">
        <v>12</v>
      </c>
      <c r="H5" s="1" t="s">
        <v>32</v>
      </c>
      <c r="I5" s="1" t="s">
        <v>33</v>
      </c>
      <c r="J5" s="1"/>
      <c r="K5" t="s">
        <v>238</v>
      </c>
      <c r="L5">
        <v>50</v>
      </c>
      <c r="M5">
        <v>6</v>
      </c>
      <c r="N5">
        <v>100</v>
      </c>
      <c r="O5" s="5">
        <v>0.18</v>
      </c>
      <c r="P5">
        <f t="shared" si="0"/>
        <v>9</v>
      </c>
      <c r="Q5">
        <f t="shared" si="1"/>
        <v>18</v>
      </c>
    </row>
    <row r="6" spans="1:17">
      <c r="A6">
        <v>5</v>
      </c>
      <c r="B6">
        <v>47</v>
      </c>
      <c r="C6" s="1" t="s">
        <v>34</v>
      </c>
      <c r="D6" s="1" t="s">
        <v>35</v>
      </c>
      <c r="E6" s="1" t="s">
        <v>36</v>
      </c>
      <c r="F6" s="1" t="s">
        <v>19</v>
      </c>
      <c r="G6" s="1" t="s">
        <v>37</v>
      </c>
      <c r="H6" s="1" t="s">
        <v>38</v>
      </c>
      <c r="I6" s="1" t="s">
        <v>27</v>
      </c>
      <c r="J6" s="1"/>
      <c r="K6" t="s">
        <v>236</v>
      </c>
      <c r="L6">
        <v>100</v>
      </c>
      <c r="M6">
        <v>6</v>
      </c>
      <c r="N6">
        <v>300</v>
      </c>
      <c r="O6" s="5">
        <v>3.61E-2</v>
      </c>
      <c r="P6">
        <f t="shared" si="0"/>
        <v>3.61</v>
      </c>
      <c r="Q6">
        <f t="shared" si="1"/>
        <v>10.83</v>
      </c>
    </row>
    <row r="7" spans="1:17">
      <c r="A7">
        <v>6</v>
      </c>
      <c r="B7">
        <v>3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27</v>
      </c>
      <c r="J7" t="s">
        <v>241</v>
      </c>
      <c r="K7" t="s">
        <v>236</v>
      </c>
      <c r="L7">
        <v>10</v>
      </c>
      <c r="M7">
        <v>6</v>
      </c>
      <c r="N7">
        <v>20</v>
      </c>
      <c r="O7" s="5">
        <v>0.58899999999999997</v>
      </c>
      <c r="P7">
        <f t="shared" si="0"/>
        <v>5.89</v>
      </c>
      <c r="Q7">
        <f t="shared" si="1"/>
        <v>11.78</v>
      </c>
    </row>
    <row r="8" spans="1:17">
      <c r="A8">
        <v>7</v>
      </c>
      <c r="B8">
        <v>3</v>
      </c>
      <c r="C8" s="1" t="s">
        <v>45</v>
      </c>
      <c r="D8" s="1" t="s">
        <v>46</v>
      </c>
      <c r="E8" s="1" t="s">
        <v>10</v>
      </c>
      <c r="F8" s="1" t="s">
        <v>47</v>
      </c>
      <c r="G8" s="1" t="s">
        <v>48</v>
      </c>
      <c r="H8" s="1" t="s">
        <v>49</v>
      </c>
      <c r="I8" s="1" t="s">
        <v>50</v>
      </c>
      <c r="J8" s="1" t="s">
        <v>242</v>
      </c>
      <c r="K8" t="s">
        <v>236</v>
      </c>
      <c r="L8">
        <v>10</v>
      </c>
      <c r="M8">
        <v>6</v>
      </c>
      <c r="N8">
        <v>20</v>
      </c>
      <c r="O8" s="5">
        <v>0.56499999999999995</v>
      </c>
      <c r="P8">
        <f t="shared" si="0"/>
        <v>5.6499999999999995</v>
      </c>
      <c r="Q8">
        <f t="shared" si="1"/>
        <v>11.299999999999999</v>
      </c>
    </row>
    <row r="9" spans="1:17">
      <c r="A9">
        <v>8</v>
      </c>
      <c r="B9">
        <v>1</v>
      </c>
      <c r="C9" s="1" t="s">
        <v>51</v>
      </c>
      <c r="D9" s="1" t="s">
        <v>52</v>
      </c>
      <c r="E9" s="1" t="s">
        <v>36</v>
      </c>
      <c r="F9" s="1" t="s">
        <v>53</v>
      </c>
      <c r="G9" s="1" t="s">
        <v>54</v>
      </c>
      <c r="H9" s="1" t="s">
        <v>55</v>
      </c>
      <c r="I9" s="1" t="s">
        <v>56</v>
      </c>
      <c r="J9" s="1"/>
      <c r="K9" t="s">
        <v>236</v>
      </c>
      <c r="L9">
        <v>2</v>
      </c>
      <c r="M9">
        <v>6</v>
      </c>
      <c r="N9">
        <f>SUM(PRODUCT(B9,M9),3)</f>
        <v>9</v>
      </c>
      <c r="O9" s="5">
        <v>6.31</v>
      </c>
      <c r="P9">
        <f t="shared" si="0"/>
        <v>12.62</v>
      </c>
      <c r="Q9">
        <f t="shared" si="1"/>
        <v>56.79</v>
      </c>
    </row>
    <row r="10" spans="1:17">
      <c r="A10">
        <v>9</v>
      </c>
      <c r="B10">
        <v>6</v>
      </c>
      <c r="C10" s="1" t="s">
        <v>57</v>
      </c>
      <c r="D10" s="1" t="s">
        <v>58</v>
      </c>
      <c r="E10" s="1" t="s">
        <v>10</v>
      </c>
      <c r="F10" s="1" t="s">
        <v>59</v>
      </c>
      <c r="G10" s="1" t="s">
        <v>60</v>
      </c>
      <c r="H10" s="1" t="s">
        <v>61</v>
      </c>
      <c r="I10" s="1" t="s">
        <v>27</v>
      </c>
      <c r="J10" t="s">
        <v>243</v>
      </c>
      <c r="K10" t="s">
        <v>236</v>
      </c>
      <c r="L10">
        <v>10</v>
      </c>
      <c r="M10">
        <v>6</v>
      </c>
      <c r="N10">
        <v>40</v>
      </c>
      <c r="O10" s="5">
        <v>1.244</v>
      </c>
      <c r="P10">
        <f t="shared" si="0"/>
        <v>12.44</v>
      </c>
      <c r="Q10">
        <f t="shared" si="1"/>
        <v>49.76</v>
      </c>
    </row>
    <row r="11" spans="1:17">
      <c r="A11">
        <v>10</v>
      </c>
      <c r="B11">
        <v>23</v>
      </c>
      <c r="C11" s="1" t="s">
        <v>62</v>
      </c>
      <c r="D11" s="1" t="s">
        <v>63</v>
      </c>
      <c r="E11" s="1" t="s">
        <v>64</v>
      </c>
      <c r="F11" s="1" t="s">
        <v>65</v>
      </c>
      <c r="G11" s="1" t="s">
        <v>66</v>
      </c>
      <c r="H11" s="1" t="s">
        <v>67</v>
      </c>
      <c r="I11" s="1" t="s">
        <v>33</v>
      </c>
      <c r="J11" s="1"/>
      <c r="K11" t="s">
        <v>236</v>
      </c>
      <c r="L11">
        <v>100</v>
      </c>
      <c r="M11">
        <v>6</v>
      </c>
      <c r="N11">
        <f>CEILING(SUM(PRODUCT(B11,M11),PRODUCT(0.2,B11,M11)),10)</f>
        <v>170</v>
      </c>
      <c r="O11" s="5">
        <v>5.8500000000000003E-2</v>
      </c>
      <c r="P11">
        <f t="shared" si="0"/>
        <v>5.8500000000000005</v>
      </c>
      <c r="Q11">
        <f t="shared" si="1"/>
        <v>9.9450000000000003</v>
      </c>
    </row>
    <row r="12" spans="1:17">
      <c r="A12">
        <v>12</v>
      </c>
      <c r="B12">
        <v>1</v>
      </c>
      <c r="C12" s="1" t="s">
        <v>68</v>
      </c>
      <c r="D12" s="1" t="s">
        <v>46</v>
      </c>
      <c r="E12" s="1" t="s">
        <v>10</v>
      </c>
      <c r="F12" s="1" t="s">
        <v>69</v>
      </c>
      <c r="G12" s="1" t="s">
        <v>70</v>
      </c>
      <c r="H12" s="1" t="s">
        <v>71</v>
      </c>
      <c r="I12" s="1" t="s">
        <v>50</v>
      </c>
      <c r="J12" t="s">
        <v>245</v>
      </c>
      <c r="K12" t="s">
        <v>236</v>
      </c>
      <c r="L12">
        <v>2</v>
      </c>
      <c r="M12">
        <v>6</v>
      </c>
      <c r="N12">
        <f>SUM(PRODUCT(B12,M12),3)</f>
        <v>9</v>
      </c>
      <c r="O12" s="5">
        <v>0.39</v>
      </c>
      <c r="P12">
        <f t="shared" si="0"/>
        <v>0.78</v>
      </c>
      <c r="Q12">
        <f t="shared" si="1"/>
        <v>3.5100000000000002</v>
      </c>
    </row>
    <row r="13" spans="1:17">
      <c r="A13">
        <v>14</v>
      </c>
      <c r="B13">
        <v>4</v>
      </c>
      <c r="C13" s="1" t="s">
        <v>72</v>
      </c>
      <c r="D13" s="1" t="s">
        <v>73</v>
      </c>
      <c r="E13" s="1" t="s">
        <v>64</v>
      </c>
      <c r="F13" s="1" t="s">
        <v>69</v>
      </c>
      <c r="G13" s="1" t="s">
        <v>54</v>
      </c>
      <c r="H13" s="1" t="s">
        <v>74</v>
      </c>
      <c r="I13" s="1" t="s">
        <v>27</v>
      </c>
      <c r="J13" t="s">
        <v>246</v>
      </c>
      <c r="K13" t="s">
        <v>236</v>
      </c>
      <c r="L13">
        <v>10</v>
      </c>
      <c r="M13">
        <v>6</v>
      </c>
      <c r="N13">
        <f>CEILING(SUM(PRODUCT(B13,M13),PRODUCT(0.2,B13,M13)),10)</f>
        <v>30</v>
      </c>
      <c r="O13" s="5">
        <v>1.2689999999999999</v>
      </c>
      <c r="P13">
        <f t="shared" si="0"/>
        <v>12.69</v>
      </c>
      <c r="Q13">
        <f t="shared" si="1"/>
        <v>38.07</v>
      </c>
    </row>
    <row r="14" spans="1:17">
      <c r="A14">
        <v>15</v>
      </c>
      <c r="B14">
        <v>1</v>
      </c>
      <c r="C14" s="1" t="s">
        <v>327</v>
      </c>
      <c r="D14" s="1" t="s">
        <v>75</v>
      </c>
      <c r="E14" s="1" t="s">
        <v>76</v>
      </c>
      <c r="F14" s="1" t="s">
        <v>77</v>
      </c>
      <c r="G14" s="1" t="s">
        <v>78</v>
      </c>
      <c r="H14" s="1" t="s">
        <v>79</v>
      </c>
      <c r="I14" s="1" t="s">
        <v>56</v>
      </c>
      <c r="J14" s="1"/>
      <c r="K14" t="s">
        <v>236</v>
      </c>
      <c r="L14">
        <v>5</v>
      </c>
      <c r="M14">
        <v>6</v>
      </c>
      <c r="N14">
        <f>SUM(PRODUCT(B14,M14),2)</f>
        <v>8</v>
      </c>
      <c r="O14" s="5">
        <v>0.53</v>
      </c>
      <c r="P14">
        <f t="shared" si="0"/>
        <v>2.6500000000000004</v>
      </c>
      <c r="Q14">
        <f t="shared" si="1"/>
        <v>4.24</v>
      </c>
    </row>
    <row r="15" spans="1:17">
      <c r="A15">
        <v>16</v>
      </c>
      <c r="B15">
        <v>7</v>
      </c>
      <c r="C15" s="1" t="s">
        <v>328</v>
      </c>
      <c r="D15" s="1" t="s">
        <v>81</v>
      </c>
      <c r="E15" s="1" t="s">
        <v>82</v>
      </c>
      <c r="F15" s="1" t="s">
        <v>77</v>
      </c>
      <c r="G15" s="1" t="s">
        <v>83</v>
      </c>
      <c r="H15" s="1" t="s">
        <v>84</v>
      </c>
      <c r="I15" s="1" t="s">
        <v>85</v>
      </c>
      <c r="J15" s="1"/>
      <c r="K15" t="s">
        <v>236</v>
      </c>
      <c r="L15">
        <v>10</v>
      </c>
      <c r="M15">
        <v>6</v>
      </c>
      <c r="N15">
        <f>SUM(PRODUCT(B15,M15),3)</f>
        <v>45</v>
      </c>
      <c r="O15" s="5">
        <v>8.3000000000000004E-2</v>
      </c>
      <c r="P15">
        <f t="shared" si="0"/>
        <v>0.83000000000000007</v>
      </c>
      <c r="Q15">
        <f t="shared" si="1"/>
        <v>3.7350000000000003</v>
      </c>
    </row>
    <row r="16" spans="1:17">
      <c r="A16">
        <v>17</v>
      </c>
      <c r="B16">
        <v>3</v>
      </c>
      <c r="C16" s="1" t="s">
        <v>86</v>
      </c>
      <c r="D16" s="1" t="s">
        <v>87</v>
      </c>
      <c r="E16" s="1" t="s">
        <v>88</v>
      </c>
      <c r="F16" s="1" t="s">
        <v>77</v>
      </c>
      <c r="G16" s="1" t="s">
        <v>89</v>
      </c>
      <c r="H16" s="1" t="s">
        <v>90</v>
      </c>
      <c r="I16" s="1" t="s">
        <v>56</v>
      </c>
      <c r="J16" s="1"/>
      <c r="K16" t="s">
        <v>236</v>
      </c>
      <c r="L16">
        <v>4</v>
      </c>
      <c r="M16">
        <v>6</v>
      </c>
      <c r="N16">
        <f>SUM(PRODUCT(B16,M16),2)</f>
        <v>20</v>
      </c>
      <c r="O16" s="5">
        <v>1.17</v>
      </c>
      <c r="P16">
        <f t="shared" si="0"/>
        <v>4.68</v>
      </c>
      <c r="Q16">
        <f t="shared" si="1"/>
        <v>23.4</v>
      </c>
    </row>
    <row r="17" spans="1:18">
      <c r="A17">
        <v>18</v>
      </c>
      <c r="B17">
        <v>1</v>
      </c>
      <c r="C17" s="1" t="s">
        <v>91</v>
      </c>
      <c r="D17" s="1" t="s">
        <v>92</v>
      </c>
      <c r="E17" s="1" t="s">
        <v>93</v>
      </c>
      <c r="F17" s="1" t="s">
        <v>77</v>
      </c>
      <c r="G17" s="1" t="s">
        <v>94</v>
      </c>
      <c r="H17" s="1" t="s">
        <v>95</v>
      </c>
      <c r="I17" s="1" t="s">
        <v>96</v>
      </c>
      <c r="J17" s="1"/>
      <c r="K17" t="s">
        <v>236</v>
      </c>
      <c r="L17">
        <v>2</v>
      </c>
      <c r="M17">
        <v>6</v>
      </c>
      <c r="N17">
        <f>SUM(PRODUCT(B17,M17),2)</f>
        <v>8</v>
      </c>
      <c r="O17" s="5">
        <v>1.66</v>
      </c>
      <c r="P17">
        <f t="shared" si="0"/>
        <v>3.32</v>
      </c>
      <c r="Q17">
        <f t="shared" si="1"/>
        <v>13.28</v>
      </c>
    </row>
    <row r="18" spans="1:18">
      <c r="A18">
        <v>19</v>
      </c>
      <c r="B18">
        <v>1</v>
      </c>
      <c r="C18" s="1" t="s">
        <v>97</v>
      </c>
      <c r="D18" s="1" t="s">
        <v>98</v>
      </c>
      <c r="E18" s="1" t="s">
        <v>99</v>
      </c>
      <c r="F18" s="1" t="s">
        <v>77</v>
      </c>
      <c r="G18" s="1" t="s">
        <v>100</v>
      </c>
      <c r="H18" s="1" t="s">
        <v>101</v>
      </c>
      <c r="I18" s="1" t="s">
        <v>56</v>
      </c>
      <c r="J18" s="1"/>
      <c r="K18" t="s">
        <v>236</v>
      </c>
      <c r="L18">
        <v>2</v>
      </c>
      <c r="M18">
        <v>6</v>
      </c>
      <c r="N18">
        <f>SUM(PRODUCT(B18,M18),2)</f>
        <v>8</v>
      </c>
      <c r="O18" s="5">
        <v>3.72</v>
      </c>
      <c r="P18">
        <f t="shared" si="0"/>
        <v>7.44</v>
      </c>
      <c r="Q18">
        <f t="shared" si="1"/>
        <v>29.76</v>
      </c>
    </row>
    <row r="19" spans="1:18">
      <c r="A19">
        <v>20</v>
      </c>
      <c r="B19">
        <v>1</v>
      </c>
      <c r="C19" s="1" t="s">
        <v>303</v>
      </c>
      <c r="D19" s="1" t="s">
        <v>302</v>
      </c>
      <c r="E19" s="1" t="s">
        <v>182</v>
      </c>
      <c r="F19" s="1" t="s">
        <v>77</v>
      </c>
      <c r="G19" s="1" t="s">
        <v>203</v>
      </c>
      <c r="H19" s="1" t="s">
        <v>204</v>
      </c>
      <c r="I19" s="1" t="s">
        <v>56</v>
      </c>
      <c r="J19" t="s">
        <v>265</v>
      </c>
      <c r="K19" t="s">
        <v>238</v>
      </c>
      <c r="L19">
        <v>2</v>
      </c>
      <c r="M19">
        <v>6</v>
      </c>
      <c r="N19">
        <f>SUM(PRODUCT(B19,M19),1)</f>
        <v>7</v>
      </c>
      <c r="O19" s="5">
        <v>79</v>
      </c>
      <c r="P19">
        <f>PRODUCT(L19,O19)</f>
        <v>158</v>
      </c>
      <c r="Q19">
        <f>PRODUCT(N19,O19)</f>
        <v>553</v>
      </c>
    </row>
    <row r="20" spans="1:18">
      <c r="A20">
        <v>21</v>
      </c>
      <c r="B20">
        <v>1</v>
      </c>
      <c r="C20" s="1" t="s">
        <v>305</v>
      </c>
      <c r="D20" s="1" t="s">
        <v>304</v>
      </c>
      <c r="E20" s="1" t="s">
        <v>182</v>
      </c>
      <c r="F20" s="1" t="s">
        <v>77</v>
      </c>
      <c r="G20" s="1" t="s">
        <v>205</v>
      </c>
      <c r="H20" s="1" t="s">
        <v>206</v>
      </c>
      <c r="I20" s="1" t="s">
        <v>56</v>
      </c>
      <c r="J20" s="1" t="s">
        <v>266</v>
      </c>
      <c r="M20">
        <v>6</v>
      </c>
      <c r="P20">
        <f>PRODUCT(L20,O20)</f>
        <v>0</v>
      </c>
      <c r="Q20">
        <f>PRODUCT(N20,O20)</f>
        <v>0</v>
      </c>
    </row>
    <row r="21" spans="1:18">
      <c r="A21">
        <v>22</v>
      </c>
      <c r="B21">
        <v>1</v>
      </c>
      <c r="C21" s="1" t="s">
        <v>306</v>
      </c>
      <c r="D21" s="1" t="s">
        <v>213</v>
      </c>
      <c r="E21" s="1" t="s">
        <v>214</v>
      </c>
      <c r="F21" s="1" t="s">
        <v>77</v>
      </c>
      <c r="G21" s="1" t="s">
        <v>272</v>
      </c>
      <c r="H21" s="1" t="s">
        <v>216</v>
      </c>
      <c r="I21" s="1" t="s">
        <v>114</v>
      </c>
      <c r="J21" s="1"/>
      <c r="K21" t="s">
        <v>273</v>
      </c>
      <c r="L21">
        <v>1</v>
      </c>
      <c r="M21">
        <v>6</v>
      </c>
      <c r="N21">
        <v>3</v>
      </c>
      <c r="O21" s="5">
        <v>1.27</v>
      </c>
      <c r="P21">
        <f>PRODUCT(L21,O21)</f>
        <v>1.27</v>
      </c>
      <c r="Q21">
        <f>PRODUCT(N21,O21)</f>
        <v>3.81</v>
      </c>
      <c r="R21" t="s">
        <v>274</v>
      </c>
    </row>
    <row r="22" spans="1:18">
      <c r="A22">
        <v>23</v>
      </c>
      <c r="B22">
        <v>1</v>
      </c>
      <c r="C22" s="1" t="s">
        <v>307</v>
      </c>
      <c r="D22" s="1" t="s">
        <v>217</v>
      </c>
      <c r="E22" s="1" t="s">
        <v>214</v>
      </c>
      <c r="F22" s="1" t="s">
        <v>77</v>
      </c>
      <c r="G22" s="1" t="s">
        <v>215</v>
      </c>
      <c r="H22" s="1" t="s">
        <v>216</v>
      </c>
      <c r="I22" s="1" t="s">
        <v>114</v>
      </c>
      <c r="J22" s="1"/>
      <c r="M22">
        <v>6</v>
      </c>
      <c r="P22">
        <f>PRODUCT(L22,O22)</f>
        <v>0</v>
      </c>
      <c r="Q22">
        <f>PRODUCT(N22,O22)</f>
        <v>0</v>
      </c>
      <c r="R22" t="s">
        <v>275</v>
      </c>
    </row>
    <row r="23" spans="1:18">
      <c r="A23">
        <v>24</v>
      </c>
      <c r="B23">
        <v>1</v>
      </c>
      <c r="C23" s="1" t="s">
        <v>310</v>
      </c>
      <c r="D23" s="1" t="s">
        <v>309</v>
      </c>
      <c r="E23" s="1" t="s">
        <v>231</v>
      </c>
      <c r="F23" s="1" t="s">
        <v>77</v>
      </c>
      <c r="G23" s="1" t="s">
        <v>232</v>
      </c>
      <c r="H23" s="1" t="s">
        <v>233</v>
      </c>
      <c r="I23" s="1" t="s">
        <v>56</v>
      </c>
      <c r="J23" s="1"/>
      <c r="K23" t="s">
        <v>238</v>
      </c>
      <c r="L23">
        <v>2</v>
      </c>
      <c r="M23">
        <v>6</v>
      </c>
      <c r="N23">
        <f>SUM(PRODUCT(B23,M23),1)</f>
        <v>7</v>
      </c>
      <c r="O23" s="5">
        <v>35</v>
      </c>
      <c r="P23">
        <f>PRODUCT(L23,O23)</f>
        <v>70</v>
      </c>
      <c r="Q23">
        <f>PRODUCT(N23,O23)</f>
        <v>245</v>
      </c>
    </row>
    <row r="24" spans="1:18">
      <c r="A24">
        <v>25</v>
      </c>
      <c r="B24">
        <v>4</v>
      </c>
      <c r="C24" s="1" t="s">
        <v>102</v>
      </c>
      <c r="D24" s="1" t="s">
        <v>103</v>
      </c>
      <c r="E24" s="1" t="s">
        <v>104</v>
      </c>
      <c r="F24" s="1" t="s">
        <v>105</v>
      </c>
      <c r="G24" s="1" t="s">
        <v>106</v>
      </c>
      <c r="H24" s="1" t="s">
        <v>107</v>
      </c>
      <c r="I24" s="1" t="s">
        <v>108</v>
      </c>
      <c r="J24" s="1" t="s">
        <v>247</v>
      </c>
      <c r="K24" t="s">
        <v>249</v>
      </c>
      <c r="L24">
        <v>5</v>
      </c>
      <c r="M24">
        <v>6</v>
      </c>
      <c r="N24">
        <f>PRODUCT(L24,M24)</f>
        <v>30</v>
      </c>
      <c r="O24" s="5">
        <v>0.79</v>
      </c>
      <c r="P24">
        <f t="shared" si="0"/>
        <v>3.95</v>
      </c>
      <c r="Q24">
        <f t="shared" si="1"/>
        <v>23.700000000000003</v>
      </c>
    </row>
    <row r="25" spans="1:18">
      <c r="A25">
        <v>26</v>
      </c>
      <c r="B25">
        <v>2</v>
      </c>
      <c r="C25" s="1" t="s">
        <v>109</v>
      </c>
      <c r="D25" s="1" t="s">
        <v>110</v>
      </c>
      <c r="E25" s="1" t="s">
        <v>111</v>
      </c>
      <c r="F25" s="1" t="s">
        <v>77</v>
      </c>
      <c r="G25" s="1" t="s">
        <v>112</v>
      </c>
      <c r="H25" s="1" t="s">
        <v>113</v>
      </c>
      <c r="I25" s="1" t="s">
        <v>114</v>
      </c>
      <c r="J25" s="1" t="s">
        <v>248</v>
      </c>
      <c r="K25" t="s">
        <v>238</v>
      </c>
      <c r="L25">
        <v>3</v>
      </c>
      <c r="M25">
        <v>6</v>
      </c>
      <c r="N25">
        <f>SUM(PRODUCT(B25,M25),2)</f>
        <v>14</v>
      </c>
      <c r="O25" s="5">
        <v>3.73</v>
      </c>
      <c r="P25">
        <f t="shared" si="0"/>
        <v>11.19</v>
      </c>
      <c r="Q25">
        <f t="shared" si="1"/>
        <v>52.22</v>
      </c>
    </row>
    <row r="26" spans="1:18">
      <c r="A26">
        <v>27</v>
      </c>
      <c r="B26">
        <v>3</v>
      </c>
      <c r="C26" s="1" t="s">
        <v>115</v>
      </c>
      <c r="D26" s="1" t="s">
        <v>116</v>
      </c>
      <c r="E26" s="1" t="s">
        <v>117</v>
      </c>
      <c r="F26" s="1" t="s">
        <v>118</v>
      </c>
      <c r="G26" s="1" t="s">
        <v>12</v>
      </c>
      <c r="H26" s="1" t="s">
        <v>119</v>
      </c>
      <c r="I26" s="1" t="s">
        <v>120</v>
      </c>
      <c r="J26" t="s">
        <v>250</v>
      </c>
      <c r="K26" t="s">
        <v>236</v>
      </c>
      <c r="L26">
        <v>10</v>
      </c>
      <c r="M26">
        <v>6</v>
      </c>
      <c r="N26">
        <v>20</v>
      </c>
      <c r="O26" s="5">
        <v>8.1000000000000003E-2</v>
      </c>
      <c r="P26">
        <f t="shared" si="0"/>
        <v>0.81</v>
      </c>
      <c r="Q26">
        <f t="shared" si="1"/>
        <v>1.62</v>
      </c>
    </row>
    <row r="27" spans="1:18">
      <c r="A27">
        <v>28</v>
      </c>
      <c r="B27">
        <v>1</v>
      </c>
      <c r="C27" s="1" t="s">
        <v>121</v>
      </c>
      <c r="D27" s="1" t="s">
        <v>116</v>
      </c>
      <c r="E27" s="1" t="s">
        <v>117</v>
      </c>
      <c r="F27" s="1" t="s">
        <v>122</v>
      </c>
      <c r="G27" s="1" t="s">
        <v>12</v>
      </c>
      <c r="H27" s="1" t="s">
        <v>123</v>
      </c>
      <c r="I27" s="1" t="s">
        <v>120</v>
      </c>
      <c r="J27" t="s">
        <v>251</v>
      </c>
      <c r="K27" t="s">
        <v>236</v>
      </c>
      <c r="L27">
        <v>10</v>
      </c>
      <c r="M27">
        <v>6</v>
      </c>
      <c r="N27">
        <v>10</v>
      </c>
      <c r="O27" s="5">
        <v>8.1000000000000003E-2</v>
      </c>
      <c r="P27">
        <f t="shared" si="0"/>
        <v>0.81</v>
      </c>
      <c r="Q27">
        <f t="shared" si="1"/>
        <v>0.81</v>
      </c>
    </row>
    <row r="28" spans="1:18">
      <c r="A28">
        <v>29</v>
      </c>
      <c r="B28">
        <v>2</v>
      </c>
      <c r="C28" s="1" t="s">
        <v>124</v>
      </c>
      <c r="D28" s="1" t="s">
        <v>125</v>
      </c>
      <c r="E28" s="1" t="s">
        <v>36</v>
      </c>
      <c r="F28" s="1" t="s">
        <v>126</v>
      </c>
      <c r="G28" s="1" t="s">
        <v>12</v>
      </c>
      <c r="H28" s="1" t="s">
        <v>127</v>
      </c>
      <c r="I28" s="1" t="s">
        <v>120</v>
      </c>
      <c r="J28" s="1"/>
      <c r="K28" t="s">
        <v>236</v>
      </c>
      <c r="L28">
        <v>10</v>
      </c>
      <c r="M28">
        <v>6</v>
      </c>
      <c r="N28">
        <f>CEILING(SUM(PRODUCT(B28,M28),PRODUCT(0.2,B28,M28)),10)</f>
        <v>20</v>
      </c>
      <c r="O28" s="5">
        <v>7.0999999999999994E-2</v>
      </c>
      <c r="P28">
        <f t="shared" si="0"/>
        <v>0.71</v>
      </c>
      <c r="Q28">
        <f t="shared" si="1"/>
        <v>1.42</v>
      </c>
    </row>
    <row r="29" spans="1:18">
      <c r="A29">
        <v>30</v>
      </c>
      <c r="B29">
        <v>3</v>
      </c>
      <c r="C29" s="1" t="s">
        <v>128</v>
      </c>
      <c r="D29" s="1" t="s">
        <v>116</v>
      </c>
      <c r="E29" s="1" t="s">
        <v>117</v>
      </c>
      <c r="F29" s="1" t="s">
        <v>129</v>
      </c>
      <c r="G29" s="1" t="s">
        <v>12</v>
      </c>
      <c r="H29" s="1" t="s">
        <v>130</v>
      </c>
      <c r="I29" s="1" t="s">
        <v>120</v>
      </c>
      <c r="J29" t="s">
        <v>252</v>
      </c>
      <c r="K29" t="s">
        <v>236</v>
      </c>
      <c r="L29">
        <v>10</v>
      </c>
      <c r="M29">
        <v>6</v>
      </c>
      <c r="N29">
        <v>20</v>
      </c>
      <c r="O29" s="5">
        <v>8.1000000000000003E-2</v>
      </c>
      <c r="P29">
        <f t="shared" si="0"/>
        <v>0.81</v>
      </c>
      <c r="Q29">
        <f t="shared" si="1"/>
        <v>1.62</v>
      </c>
    </row>
    <row r="30" spans="1:18">
      <c r="A30">
        <v>31</v>
      </c>
      <c r="B30">
        <v>2</v>
      </c>
      <c r="C30" s="1" t="s">
        <v>131</v>
      </c>
      <c r="D30" s="1" t="s">
        <v>132</v>
      </c>
      <c r="E30" s="1" t="s">
        <v>36</v>
      </c>
      <c r="F30" s="1" t="s">
        <v>133</v>
      </c>
      <c r="G30" s="1" t="s">
        <v>66</v>
      </c>
      <c r="H30" s="1" t="s">
        <v>134</v>
      </c>
      <c r="I30" s="1" t="s">
        <v>56</v>
      </c>
      <c r="J30" s="1"/>
      <c r="K30" t="s">
        <v>236</v>
      </c>
      <c r="L30">
        <v>10</v>
      </c>
      <c r="M30">
        <v>6</v>
      </c>
      <c r="N30">
        <f>CEILING(SUM(PRODUCT(B30,M30),PRODUCT(0.2,B30,M30)),10)</f>
        <v>20</v>
      </c>
      <c r="O30" s="5">
        <v>9.8000000000000004E-2</v>
      </c>
      <c r="P30">
        <f t="shared" si="0"/>
        <v>0.98</v>
      </c>
      <c r="Q30">
        <f t="shared" si="1"/>
        <v>1.96</v>
      </c>
    </row>
    <row r="31" spans="1:18">
      <c r="A31">
        <v>32</v>
      </c>
      <c r="B31">
        <v>29</v>
      </c>
      <c r="C31" s="1" t="s">
        <v>329</v>
      </c>
      <c r="D31" s="1" t="s">
        <v>136</v>
      </c>
      <c r="E31" s="1" t="s">
        <v>36</v>
      </c>
      <c r="F31" s="1" t="s">
        <v>137</v>
      </c>
      <c r="G31" s="1" t="s">
        <v>138</v>
      </c>
      <c r="H31" s="1" t="s">
        <v>139</v>
      </c>
      <c r="I31" s="1" t="s">
        <v>120</v>
      </c>
      <c r="J31" s="1"/>
      <c r="K31" t="s">
        <v>236</v>
      </c>
      <c r="L31">
        <v>50</v>
      </c>
      <c r="M31">
        <v>6</v>
      </c>
      <c r="N31">
        <f>CEILING(SUM(PRODUCT(B31,M31),PRODUCT(0.2,B31,M31)),10)</f>
        <v>210</v>
      </c>
      <c r="O31" s="5">
        <v>4.36E-2</v>
      </c>
      <c r="P31">
        <f t="shared" si="0"/>
        <v>2.1800000000000002</v>
      </c>
      <c r="Q31">
        <f t="shared" si="1"/>
        <v>9.1560000000000006</v>
      </c>
    </row>
    <row r="32" spans="1:18">
      <c r="A32">
        <v>33</v>
      </c>
      <c r="B32">
        <v>1</v>
      </c>
      <c r="C32" s="1" t="s">
        <v>140</v>
      </c>
      <c r="D32" s="1" t="s">
        <v>141</v>
      </c>
      <c r="E32" s="1" t="s">
        <v>142</v>
      </c>
      <c r="F32" s="1" t="s">
        <v>143</v>
      </c>
      <c r="G32" s="1" t="s">
        <v>66</v>
      </c>
      <c r="H32" s="1" t="s">
        <v>144</v>
      </c>
      <c r="I32" s="1" t="s">
        <v>33</v>
      </c>
      <c r="J32" t="s">
        <v>253</v>
      </c>
      <c r="K32" t="s">
        <v>236</v>
      </c>
      <c r="L32">
        <v>10</v>
      </c>
      <c r="M32">
        <v>6</v>
      </c>
      <c r="N32">
        <v>10</v>
      </c>
      <c r="O32" s="5">
        <v>8.3000000000000004E-2</v>
      </c>
      <c r="P32">
        <f t="shared" si="0"/>
        <v>0.83000000000000007</v>
      </c>
      <c r="Q32">
        <f t="shared" si="1"/>
        <v>0.83000000000000007</v>
      </c>
    </row>
    <row r="33" spans="1:18">
      <c r="A33">
        <v>34</v>
      </c>
      <c r="B33">
        <v>2</v>
      </c>
      <c r="C33" s="1" t="s">
        <v>145</v>
      </c>
      <c r="D33" s="1" t="s">
        <v>146</v>
      </c>
      <c r="E33" s="1" t="s">
        <v>36</v>
      </c>
      <c r="F33" s="1" t="s">
        <v>147</v>
      </c>
      <c r="G33" s="1" t="s">
        <v>66</v>
      </c>
      <c r="H33" s="1" t="s">
        <v>148</v>
      </c>
      <c r="I33" s="1" t="s">
        <v>56</v>
      </c>
      <c r="J33" s="1"/>
      <c r="K33" t="s">
        <v>236</v>
      </c>
      <c r="L33">
        <v>10</v>
      </c>
      <c r="M33">
        <v>6</v>
      </c>
      <c r="N33">
        <f>CEILING(SUM(PRODUCT(B33,M33),PRODUCT(0.2,B33,M33)),10)</f>
        <v>20</v>
      </c>
      <c r="O33" s="5">
        <v>9.8000000000000004E-2</v>
      </c>
      <c r="P33">
        <f t="shared" si="0"/>
        <v>0.98</v>
      </c>
      <c r="Q33">
        <f t="shared" si="1"/>
        <v>1.96</v>
      </c>
    </row>
    <row r="34" spans="1:18">
      <c r="A34">
        <v>35</v>
      </c>
      <c r="B34">
        <v>1</v>
      </c>
      <c r="C34" s="1" t="s">
        <v>330</v>
      </c>
      <c r="D34" s="1" t="s">
        <v>116</v>
      </c>
      <c r="E34" s="1" t="s">
        <v>117</v>
      </c>
      <c r="F34" s="1" t="s">
        <v>150</v>
      </c>
      <c r="G34" s="1" t="s">
        <v>43</v>
      </c>
      <c r="H34" s="1" t="s">
        <v>151</v>
      </c>
      <c r="I34" s="1" t="s">
        <v>120</v>
      </c>
      <c r="J34" t="s">
        <v>254</v>
      </c>
      <c r="K34" t="s">
        <v>236</v>
      </c>
      <c r="L34">
        <v>10</v>
      </c>
      <c r="M34">
        <v>6</v>
      </c>
      <c r="N34">
        <v>10</v>
      </c>
      <c r="O34" s="5">
        <v>8.8999999999999996E-2</v>
      </c>
      <c r="P34">
        <f t="shared" si="0"/>
        <v>0.8899999999999999</v>
      </c>
      <c r="Q34">
        <f t="shared" si="1"/>
        <v>0.8899999999999999</v>
      </c>
    </row>
    <row r="35" spans="1:18">
      <c r="A35">
        <v>36</v>
      </c>
      <c r="B35">
        <v>15</v>
      </c>
      <c r="C35" s="1" t="s">
        <v>331</v>
      </c>
      <c r="D35" s="1" t="s">
        <v>153</v>
      </c>
      <c r="E35" s="1" t="s">
        <v>154</v>
      </c>
      <c r="F35" s="1" t="s">
        <v>118</v>
      </c>
      <c r="G35" s="1" t="s">
        <v>155</v>
      </c>
      <c r="H35" s="1" t="s">
        <v>156</v>
      </c>
      <c r="I35" s="1" t="s">
        <v>33</v>
      </c>
      <c r="J35" t="s">
        <v>255</v>
      </c>
      <c r="K35" t="s">
        <v>236</v>
      </c>
      <c r="L35">
        <v>20</v>
      </c>
      <c r="M35">
        <v>6</v>
      </c>
      <c r="N35">
        <f>CEILING(SUM(PRODUCT(B35,M35),PRODUCT(0.2,B35,M35)),10)</f>
        <v>110</v>
      </c>
      <c r="O35" s="5">
        <v>7.3999999999999996E-2</v>
      </c>
      <c r="P35">
        <f t="shared" si="0"/>
        <v>1.48</v>
      </c>
      <c r="Q35">
        <f t="shared" si="1"/>
        <v>8.1399999999999988</v>
      </c>
    </row>
    <row r="36" spans="1:18">
      <c r="A36">
        <v>37</v>
      </c>
      <c r="B36">
        <v>8</v>
      </c>
      <c r="C36" s="1" t="s">
        <v>157</v>
      </c>
      <c r="D36" s="1" t="s">
        <v>158</v>
      </c>
      <c r="E36" s="1" t="s">
        <v>159</v>
      </c>
      <c r="F36" s="1" t="s">
        <v>129</v>
      </c>
      <c r="G36" s="1" t="s">
        <v>37</v>
      </c>
      <c r="H36" s="1" t="s">
        <v>160</v>
      </c>
      <c r="I36" s="1" t="s">
        <v>85</v>
      </c>
      <c r="J36" t="s">
        <v>256</v>
      </c>
      <c r="K36" t="s">
        <v>236</v>
      </c>
      <c r="L36">
        <v>10</v>
      </c>
      <c r="M36">
        <v>6</v>
      </c>
      <c r="N36">
        <f>PRODUCT(M36,L36)</f>
        <v>60</v>
      </c>
      <c r="O36" s="5">
        <v>0.26400000000000001</v>
      </c>
      <c r="P36">
        <f t="shared" si="0"/>
        <v>2.64</v>
      </c>
      <c r="Q36">
        <f t="shared" si="1"/>
        <v>15.84</v>
      </c>
    </row>
    <row r="37" spans="1:18">
      <c r="A37">
        <v>38</v>
      </c>
      <c r="B37">
        <v>4</v>
      </c>
      <c r="C37" s="1" t="s">
        <v>161</v>
      </c>
      <c r="D37" s="1" t="s">
        <v>162</v>
      </c>
      <c r="E37" s="1" t="s">
        <v>159</v>
      </c>
      <c r="F37" s="1" t="s">
        <v>163</v>
      </c>
      <c r="G37" s="1" t="s">
        <v>138</v>
      </c>
      <c r="H37" s="1" t="s">
        <v>164</v>
      </c>
      <c r="I37" s="1" t="s">
        <v>85</v>
      </c>
      <c r="J37" t="s">
        <v>257</v>
      </c>
      <c r="K37" t="s">
        <v>236</v>
      </c>
      <c r="L37">
        <v>10</v>
      </c>
      <c r="M37">
        <v>6</v>
      </c>
      <c r="N37">
        <f>CEILING(SUM(PRODUCT(B37,M37),PRODUCT(0.2,B37,M37)),10)</f>
        <v>30</v>
      </c>
      <c r="O37" s="5">
        <v>8.3000000000000004E-2</v>
      </c>
      <c r="P37">
        <f t="shared" si="0"/>
        <v>0.83000000000000007</v>
      </c>
      <c r="Q37">
        <f t="shared" si="1"/>
        <v>2.4900000000000002</v>
      </c>
    </row>
    <row r="38" spans="1:18">
      <c r="A38">
        <v>39</v>
      </c>
      <c r="B38">
        <v>2</v>
      </c>
      <c r="C38" s="1" t="s">
        <v>165</v>
      </c>
      <c r="D38" s="1" t="s">
        <v>166</v>
      </c>
      <c r="E38" s="1" t="s">
        <v>117</v>
      </c>
      <c r="F38" s="1" t="s">
        <v>163</v>
      </c>
      <c r="G38" s="1" t="s">
        <v>167</v>
      </c>
      <c r="H38" s="1" t="s">
        <v>168</v>
      </c>
      <c r="I38" s="1" t="s">
        <v>169</v>
      </c>
      <c r="J38" t="s">
        <v>258</v>
      </c>
      <c r="K38" t="s">
        <v>236</v>
      </c>
      <c r="L38">
        <v>10</v>
      </c>
      <c r="M38">
        <v>6</v>
      </c>
      <c r="N38">
        <f>CEILING(SUM(PRODUCT(B38,M38),PRODUCT(0.2,B38,M38)),10)</f>
        <v>20</v>
      </c>
      <c r="O38" s="5">
        <v>0.17100000000000001</v>
      </c>
      <c r="P38">
        <f t="shared" si="0"/>
        <v>1.7100000000000002</v>
      </c>
      <c r="Q38">
        <f t="shared" si="1"/>
        <v>3.4200000000000004</v>
      </c>
    </row>
    <row r="39" spans="1:18">
      <c r="A39">
        <v>40</v>
      </c>
      <c r="B39">
        <v>1</v>
      </c>
      <c r="C39" s="1" t="s">
        <v>170</v>
      </c>
      <c r="D39" s="1" t="s">
        <v>171</v>
      </c>
      <c r="E39" s="1" t="s">
        <v>172</v>
      </c>
      <c r="F39" s="1" t="s">
        <v>77</v>
      </c>
      <c r="G39" s="1" t="s">
        <v>173</v>
      </c>
      <c r="H39" s="1" t="s">
        <v>174</v>
      </c>
      <c r="I39" s="1" t="s">
        <v>175</v>
      </c>
      <c r="J39" s="1"/>
      <c r="K39" t="s">
        <v>236</v>
      </c>
      <c r="L39">
        <v>2</v>
      </c>
      <c r="M39">
        <v>6</v>
      </c>
      <c r="N39">
        <f>SUM(PRODUCT(B39,M39),1)</f>
        <v>7</v>
      </c>
      <c r="O39" s="5">
        <v>6.35</v>
      </c>
      <c r="P39">
        <f t="shared" si="0"/>
        <v>12.7</v>
      </c>
      <c r="Q39">
        <f t="shared" si="1"/>
        <v>44.449999999999996</v>
      </c>
    </row>
    <row r="40" spans="1:18">
      <c r="A40">
        <v>41</v>
      </c>
      <c r="B40">
        <v>1</v>
      </c>
      <c r="C40" s="1" t="s">
        <v>301</v>
      </c>
      <c r="D40" s="1" t="s">
        <v>176</v>
      </c>
      <c r="E40" s="1" t="s">
        <v>177</v>
      </c>
      <c r="F40" s="1" t="s">
        <v>77</v>
      </c>
      <c r="G40" s="1" t="s">
        <v>178</v>
      </c>
      <c r="H40" s="1" t="s">
        <v>179</v>
      </c>
      <c r="I40" s="1" t="s">
        <v>33</v>
      </c>
      <c r="J40" s="1"/>
      <c r="K40" t="s">
        <v>236</v>
      </c>
      <c r="L40">
        <v>2</v>
      </c>
      <c r="M40">
        <v>6</v>
      </c>
      <c r="N40">
        <f>SUM(PRODUCT(B40,M40),1)</f>
        <v>7</v>
      </c>
      <c r="O40" s="5">
        <v>10.55</v>
      </c>
      <c r="P40">
        <f t="shared" si="0"/>
        <v>21.1</v>
      </c>
      <c r="Q40">
        <f t="shared" si="1"/>
        <v>73.850000000000009</v>
      </c>
    </row>
    <row r="41" spans="1:18">
      <c r="A41">
        <v>42</v>
      </c>
      <c r="B41">
        <v>2</v>
      </c>
      <c r="C41" s="1" t="s">
        <v>300</v>
      </c>
      <c r="D41" s="1" t="s">
        <v>296</v>
      </c>
      <c r="E41" s="1" t="s">
        <v>297</v>
      </c>
      <c r="F41" s="1" t="s">
        <v>77</v>
      </c>
      <c r="G41" s="1"/>
      <c r="H41" s="1" t="s">
        <v>298</v>
      </c>
      <c r="I41" s="1"/>
      <c r="J41" s="1"/>
      <c r="K41" t="s">
        <v>299</v>
      </c>
      <c r="L41">
        <v>3</v>
      </c>
      <c r="M41">
        <v>6</v>
      </c>
      <c r="N41">
        <f>SUM(PRODUCT(B41,M41),1)</f>
        <v>13</v>
      </c>
      <c r="O41" s="5">
        <v>10.42</v>
      </c>
      <c r="P41">
        <f>PRODUCT(L41,O41)</f>
        <v>31.259999999999998</v>
      </c>
      <c r="Q41">
        <f>PRODUCT(N41,O41)</f>
        <v>135.46</v>
      </c>
      <c r="R41" t="s">
        <v>315</v>
      </c>
    </row>
    <row r="42" spans="1:18">
      <c r="A42">
        <v>43</v>
      </c>
      <c r="B42">
        <v>2</v>
      </c>
      <c r="C42" s="1" t="s">
        <v>180</v>
      </c>
      <c r="D42" s="1" t="s">
        <v>181</v>
      </c>
      <c r="E42" s="1" t="s">
        <v>182</v>
      </c>
      <c r="F42" s="1" t="s">
        <v>77</v>
      </c>
      <c r="G42" s="1" t="s">
        <v>14</v>
      </c>
      <c r="H42" s="1" t="s">
        <v>183</v>
      </c>
      <c r="I42" s="1" t="s">
        <v>56</v>
      </c>
      <c r="J42" s="1"/>
      <c r="M42">
        <v>6</v>
      </c>
      <c r="P42">
        <f t="shared" si="0"/>
        <v>0</v>
      </c>
      <c r="Q42">
        <f t="shared" si="1"/>
        <v>0</v>
      </c>
      <c r="R42" t="s">
        <v>285</v>
      </c>
    </row>
    <row r="43" spans="1:18">
      <c r="A43">
        <v>44</v>
      </c>
      <c r="B43">
        <v>4</v>
      </c>
      <c r="C43" s="1" t="s">
        <v>308</v>
      </c>
      <c r="D43" s="1" t="s">
        <v>276</v>
      </c>
      <c r="E43" s="1" t="s">
        <v>222</v>
      </c>
      <c r="F43" s="1" t="s">
        <v>77</v>
      </c>
      <c r="G43" s="1" t="s">
        <v>223</v>
      </c>
      <c r="H43" s="1" t="s">
        <v>224</v>
      </c>
      <c r="I43" s="1" t="s">
        <v>175</v>
      </c>
      <c r="J43" s="1"/>
      <c r="K43" t="s">
        <v>236</v>
      </c>
      <c r="L43">
        <v>5</v>
      </c>
      <c r="M43">
        <v>6</v>
      </c>
      <c r="N43">
        <f>PRODUCT(L43,M43)</f>
        <v>30</v>
      </c>
      <c r="O43" s="5">
        <v>0.91</v>
      </c>
      <c r="P43">
        <f>PRODUCT(L43,O43)</f>
        <v>4.55</v>
      </c>
      <c r="Q43">
        <f>PRODUCT(N43,O43)</f>
        <v>27.3</v>
      </c>
      <c r="R43" t="s">
        <v>284</v>
      </c>
    </row>
    <row r="44" spans="1:18">
      <c r="A44">
        <v>45</v>
      </c>
      <c r="B44">
        <v>5</v>
      </c>
      <c r="C44" s="1" t="s">
        <v>184</v>
      </c>
      <c r="D44" s="1" t="s">
        <v>185</v>
      </c>
      <c r="E44" s="1" t="s">
        <v>186</v>
      </c>
      <c r="F44" s="1" t="s">
        <v>77</v>
      </c>
      <c r="G44" s="1" t="s">
        <v>187</v>
      </c>
      <c r="H44" s="1" t="s">
        <v>188</v>
      </c>
      <c r="I44" s="1" t="s">
        <v>15</v>
      </c>
      <c r="J44" s="1"/>
      <c r="K44" t="s">
        <v>236</v>
      </c>
      <c r="L44">
        <v>6</v>
      </c>
      <c r="M44">
        <v>6</v>
      </c>
      <c r="N44">
        <f>PRODUCT(L44,M44)</f>
        <v>36</v>
      </c>
      <c r="O44" s="5">
        <v>5.18</v>
      </c>
      <c r="P44">
        <f t="shared" si="0"/>
        <v>31.08</v>
      </c>
      <c r="Q44">
        <f t="shared" si="1"/>
        <v>186.48</v>
      </c>
    </row>
    <row r="45" spans="1:18">
      <c r="A45">
        <v>46</v>
      </c>
      <c r="B45">
        <v>1</v>
      </c>
      <c r="C45" s="1" t="s">
        <v>189</v>
      </c>
      <c r="D45" s="1" t="s">
        <v>190</v>
      </c>
      <c r="E45" s="1" t="s">
        <v>191</v>
      </c>
      <c r="F45" s="1" t="s">
        <v>77</v>
      </c>
      <c r="G45" s="1" t="s">
        <v>192</v>
      </c>
      <c r="H45" s="1" t="s">
        <v>193</v>
      </c>
      <c r="I45" s="1" t="s">
        <v>56</v>
      </c>
      <c r="J45" s="1" t="s">
        <v>260</v>
      </c>
      <c r="K45" t="s">
        <v>236</v>
      </c>
      <c r="L45">
        <v>2</v>
      </c>
      <c r="M45">
        <v>6</v>
      </c>
      <c r="N45">
        <f>SUM(PRODUCT(B45,M45),1)</f>
        <v>7</v>
      </c>
      <c r="O45" s="5">
        <v>4.25</v>
      </c>
      <c r="P45">
        <f t="shared" si="0"/>
        <v>8.5</v>
      </c>
      <c r="Q45">
        <f t="shared" si="1"/>
        <v>29.75</v>
      </c>
      <c r="R45" t="s">
        <v>263</v>
      </c>
    </row>
    <row r="46" spans="1:18">
      <c r="A46">
        <v>47</v>
      </c>
      <c r="B46">
        <v>1</v>
      </c>
      <c r="C46" s="1" t="s">
        <v>194</v>
      </c>
      <c r="D46" s="1" t="s">
        <v>195</v>
      </c>
      <c r="E46" s="1" t="s">
        <v>191</v>
      </c>
      <c r="F46" s="1" t="s">
        <v>77</v>
      </c>
      <c r="G46" s="1" t="s">
        <v>196</v>
      </c>
      <c r="H46" s="1" t="s">
        <v>197</v>
      </c>
      <c r="I46" s="1" t="s">
        <v>56</v>
      </c>
      <c r="J46" t="s">
        <v>261</v>
      </c>
      <c r="K46" t="s">
        <v>236</v>
      </c>
      <c r="L46">
        <v>2</v>
      </c>
      <c r="M46">
        <v>6</v>
      </c>
      <c r="N46">
        <f>SUM(PRODUCT(B46,M46),1)</f>
        <v>7</v>
      </c>
      <c r="O46" s="5">
        <v>22.2</v>
      </c>
      <c r="P46">
        <f t="shared" si="0"/>
        <v>44.4</v>
      </c>
      <c r="Q46">
        <f t="shared" si="1"/>
        <v>155.4</v>
      </c>
      <c r="R46" t="s">
        <v>262</v>
      </c>
    </row>
    <row r="47" spans="1:18">
      <c r="A47">
        <v>48</v>
      </c>
      <c r="B47">
        <v>3</v>
      </c>
      <c r="C47" s="1" t="s">
        <v>198</v>
      </c>
      <c r="D47" s="1" t="s">
        <v>199</v>
      </c>
      <c r="E47" s="1" t="s">
        <v>200</v>
      </c>
      <c r="F47" s="1" t="s">
        <v>77</v>
      </c>
      <c r="G47" s="1" t="s">
        <v>201</v>
      </c>
      <c r="H47" s="1" t="s">
        <v>202</v>
      </c>
      <c r="I47" s="1" t="s">
        <v>15</v>
      </c>
      <c r="J47" t="s">
        <v>264</v>
      </c>
      <c r="K47" t="s">
        <v>236</v>
      </c>
      <c r="L47">
        <v>4</v>
      </c>
      <c r="M47">
        <v>6</v>
      </c>
      <c r="N47">
        <f>ROUNDUP(SUM(PRODUCT(B47,M47),PRODUCT(0.2,B47,M47)),0)</f>
        <v>22</v>
      </c>
      <c r="O47" s="5">
        <v>18.079999999999998</v>
      </c>
      <c r="P47">
        <f t="shared" si="0"/>
        <v>72.319999999999993</v>
      </c>
      <c r="Q47">
        <f t="shared" si="1"/>
        <v>397.76</v>
      </c>
    </row>
    <row r="48" spans="1:18">
      <c r="A48">
        <v>40</v>
      </c>
      <c r="B48">
        <v>2</v>
      </c>
      <c r="C48" s="1" t="s">
        <v>207</v>
      </c>
      <c r="D48" s="1" t="s">
        <v>277</v>
      </c>
      <c r="E48" s="1" t="s">
        <v>208</v>
      </c>
      <c r="F48" s="1" t="s">
        <v>77</v>
      </c>
      <c r="G48" s="1" t="s">
        <v>209</v>
      </c>
      <c r="H48" s="1" t="s">
        <v>210</v>
      </c>
      <c r="I48" s="1" t="s">
        <v>56</v>
      </c>
      <c r="J48" t="s">
        <v>267</v>
      </c>
      <c r="K48" t="s">
        <v>236</v>
      </c>
      <c r="L48">
        <v>3</v>
      </c>
      <c r="M48">
        <v>6</v>
      </c>
      <c r="N48">
        <f>PRODUCT(L48,M48)</f>
        <v>18</v>
      </c>
      <c r="O48" s="5">
        <v>2.15</v>
      </c>
      <c r="P48">
        <f t="shared" si="0"/>
        <v>6.4499999999999993</v>
      </c>
      <c r="Q48">
        <f t="shared" si="1"/>
        <v>38.699999999999996</v>
      </c>
    </row>
    <row r="49" spans="1:17">
      <c r="A49">
        <v>50</v>
      </c>
      <c r="B49">
        <v>3</v>
      </c>
      <c r="C49" s="1" t="s">
        <v>211</v>
      </c>
      <c r="D49" s="1" t="s">
        <v>271</v>
      </c>
      <c r="E49" s="1" t="s">
        <v>270</v>
      </c>
      <c r="F49" s="1"/>
      <c r="G49" s="1" t="s">
        <v>269</v>
      </c>
      <c r="H49" s="1" t="s">
        <v>268</v>
      </c>
      <c r="I49" s="1" t="s">
        <v>212</v>
      </c>
      <c r="J49" s="1"/>
      <c r="K49" t="s">
        <v>236</v>
      </c>
      <c r="L49">
        <v>4</v>
      </c>
      <c r="M49">
        <v>6</v>
      </c>
      <c r="N49">
        <f>PRODUCT(L49,M49)</f>
        <v>24</v>
      </c>
      <c r="O49" s="5">
        <v>1.1399999999999999</v>
      </c>
      <c r="P49">
        <f t="shared" si="0"/>
        <v>4.5599999999999996</v>
      </c>
      <c r="Q49">
        <f t="shared" si="1"/>
        <v>27.36</v>
      </c>
    </row>
    <row r="50" spans="1:17">
      <c r="A50">
        <v>51</v>
      </c>
      <c r="B50">
        <v>2</v>
      </c>
      <c r="C50" s="1" t="s">
        <v>218</v>
      </c>
      <c r="D50" s="1" t="s">
        <v>278</v>
      </c>
      <c r="E50" s="1" t="s">
        <v>219</v>
      </c>
      <c r="F50" s="1" t="s">
        <v>77</v>
      </c>
      <c r="G50" s="1" t="s">
        <v>220</v>
      </c>
      <c r="H50" s="1" t="s">
        <v>221</v>
      </c>
      <c r="I50" s="1" t="s">
        <v>56</v>
      </c>
      <c r="J50" s="1"/>
      <c r="K50" t="s">
        <v>281</v>
      </c>
      <c r="L50">
        <v>3</v>
      </c>
      <c r="M50">
        <v>6</v>
      </c>
      <c r="N50">
        <f>SUM(PRODUCT(B50,M50),1)</f>
        <v>13</v>
      </c>
      <c r="O50" s="5">
        <v>35.840000000000003</v>
      </c>
      <c r="P50">
        <f t="shared" si="0"/>
        <v>107.52000000000001</v>
      </c>
      <c r="Q50">
        <f t="shared" si="1"/>
        <v>465.92000000000007</v>
      </c>
    </row>
    <row r="51" spans="1:17">
      <c r="A51">
        <v>52</v>
      </c>
      <c r="B51">
        <v>1</v>
      </c>
      <c r="C51" s="1" t="s">
        <v>225</v>
      </c>
      <c r="D51" s="1" t="s">
        <v>226</v>
      </c>
      <c r="E51" s="1" t="s">
        <v>227</v>
      </c>
      <c r="F51" s="1" t="s">
        <v>228</v>
      </c>
      <c r="G51" s="1" t="s">
        <v>229</v>
      </c>
      <c r="H51" s="1" t="s">
        <v>230</v>
      </c>
      <c r="I51" s="1" t="s">
        <v>56</v>
      </c>
      <c r="J51" s="1"/>
      <c r="K51" t="s">
        <v>236</v>
      </c>
      <c r="L51">
        <v>2</v>
      </c>
      <c r="M51">
        <v>6</v>
      </c>
      <c r="N51">
        <f>SUM(PRODUCT(B51,M51),1)</f>
        <v>7</v>
      </c>
      <c r="O51" s="5">
        <v>2.97</v>
      </c>
      <c r="P51">
        <f t="shared" si="0"/>
        <v>5.94</v>
      </c>
      <c r="Q51">
        <f t="shared" si="1"/>
        <v>20.790000000000003</v>
      </c>
    </row>
    <row r="52" spans="1:17">
      <c r="A52">
        <v>53</v>
      </c>
      <c r="B52">
        <v>2</v>
      </c>
      <c r="D52" t="s">
        <v>311</v>
      </c>
      <c r="E52" t="s">
        <v>280</v>
      </c>
      <c r="J52" t="s">
        <v>279</v>
      </c>
      <c r="K52" t="s">
        <v>236</v>
      </c>
      <c r="L52">
        <v>2</v>
      </c>
      <c r="M52">
        <v>6</v>
      </c>
      <c r="N52">
        <f>SUM(PRODUCT(L52,M52),1)</f>
        <v>13</v>
      </c>
      <c r="O52" s="5">
        <v>6.15</v>
      </c>
      <c r="P52">
        <f t="shared" si="0"/>
        <v>12.3</v>
      </c>
      <c r="Q52">
        <f t="shared" si="1"/>
        <v>79.95</v>
      </c>
    </row>
    <row r="53" spans="1:17">
      <c r="A53">
        <v>54</v>
      </c>
      <c r="B53">
        <v>2</v>
      </c>
      <c r="D53" t="s">
        <v>312</v>
      </c>
      <c r="E53" t="s">
        <v>283</v>
      </c>
      <c r="J53" t="s">
        <v>282</v>
      </c>
      <c r="K53" t="s">
        <v>236</v>
      </c>
      <c r="L53">
        <v>2</v>
      </c>
      <c r="M53">
        <v>6</v>
      </c>
      <c r="N53">
        <f>SUM(PRODUCT(L53,M53),1)</f>
        <v>13</v>
      </c>
      <c r="O53" s="5">
        <v>2.8</v>
      </c>
      <c r="P53">
        <f t="shared" si="0"/>
        <v>5.6</v>
      </c>
      <c r="Q53">
        <f t="shared" si="1"/>
        <v>36.4</v>
      </c>
    </row>
    <row r="54" spans="1:17">
      <c r="A54">
        <v>55</v>
      </c>
      <c r="B54">
        <v>100</v>
      </c>
      <c r="D54" t="s">
        <v>313</v>
      </c>
      <c r="E54" t="s">
        <v>286</v>
      </c>
      <c r="J54" t="s">
        <v>287</v>
      </c>
      <c r="K54" t="s">
        <v>236</v>
      </c>
      <c r="L54">
        <f>PRODUCT(B54,1.2)</f>
        <v>120</v>
      </c>
      <c r="M54">
        <v>6</v>
      </c>
      <c r="N54">
        <f>MROUND(PRODUCT(L54,M54),1000)</f>
        <v>1000</v>
      </c>
      <c r="O54" s="5">
        <v>0.29370000000000002</v>
      </c>
      <c r="P54">
        <f t="shared" si="0"/>
        <v>35.244</v>
      </c>
      <c r="Q54">
        <f>PRODUCT(N54,0.1958)</f>
        <v>195.8</v>
      </c>
    </row>
    <row r="55" spans="1:17">
      <c r="A55">
        <v>56</v>
      </c>
      <c r="B55">
        <f>SUM(50,40)</f>
        <v>90</v>
      </c>
      <c r="D55" t="s">
        <v>314</v>
      </c>
      <c r="E55" t="s">
        <v>286</v>
      </c>
      <c r="J55" t="s">
        <v>289</v>
      </c>
      <c r="K55" t="s">
        <v>236</v>
      </c>
      <c r="L55">
        <f>MROUND(PRODUCT(B55,1.2),10)</f>
        <v>110</v>
      </c>
      <c r="M55">
        <v>6</v>
      </c>
      <c r="N55">
        <f>MROUND(PRODUCT(L55,M55),1000)</f>
        <v>1000</v>
      </c>
      <c r="O55" s="5">
        <v>9.5699999999999993E-2</v>
      </c>
      <c r="P55">
        <f t="shared" si="0"/>
        <v>10.526999999999999</v>
      </c>
      <c r="Q55">
        <f>PRODUCT(N55,0.0638)</f>
        <v>63.8</v>
      </c>
    </row>
    <row r="56" spans="1:17">
      <c r="A56">
        <v>57</v>
      </c>
      <c r="B56">
        <v>5</v>
      </c>
      <c r="C56" s="1" t="s">
        <v>336</v>
      </c>
      <c r="D56" s="1" t="s">
        <v>332</v>
      </c>
      <c r="E56" s="1" t="s">
        <v>333</v>
      </c>
      <c r="F56" s="1" t="s">
        <v>77</v>
      </c>
      <c r="G56" s="1" t="s">
        <v>334</v>
      </c>
      <c r="H56" s="1" t="s">
        <v>335</v>
      </c>
      <c r="I56" s="1" t="s">
        <v>33</v>
      </c>
      <c r="O56"/>
    </row>
    <row r="57" spans="1:17">
      <c r="J57" t="s">
        <v>290</v>
      </c>
      <c r="P57">
        <f>SUM(P2:P55)</f>
        <v>777.4849999999999</v>
      </c>
      <c r="Q57">
        <f>SUM(Q2:Q55)</f>
        <v>3272.6109999999999</v>
      </c>
    </row>
  </sheetData>
  <printOptions gridLines="1"/>
  <pageMargins left="0.2" right="0.2" top="0.75" bottom="0.75" header="0.3" footer="0.3"/>
  <pageSetup paperSize="17" scale="82" orientation="landscape" r:id="rId1"/>
  <headerFooter>
    <oddHeader>&amp;C&amp;"-,Bold"&amp;16 126Y-267977 FVTX FEM Interface Board BOM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tabSelected="1" view="pageLayout" topLeftCell="A39" zoomScaleNormal="100" workbookViewId="0">
      <selection activeCell="Q43" sqref="Q43"/>
    </sheetView>
  </sheetViews>
  <sheetFormatPr defaultRowHeight="15"/>
  <cols>
    <col min="1" max="1" width="5.28515625" customWidth="1"/>
    <col min="2" max="2" width="4.7109375" customWidth="1"/>
    <col min="3" max="3" width="20.140625" customWidth="1"/>
    <col min="4" max="4" width="67.5703125" customWidth="1"/>
    <col min="5" max="5" width="18.140625" customWidth="1"/>
    <col min="6" max="6" width="6" customWidth="1"/>
    <col min="7" max="7" width="26.28515625" hidden="1" customWidth="1"/>
    <col min="8" max="8" width="20" customWidth="1"/>
    <col min="9" max="9" width="22.140625" hidden="1" customWidth="1"/>
    <col min="10" max="10" width="19.140625" customWidth="1"/>
    <col min="11" max="11" width="23" customWidth="1"/>
    <col min="12" max="12" width="7.28515625" customWidth="1"/>
    <col min="13" max="13" width="9.5703125" customWidth="1"/>
    <col min="14" max="14" width="7.42578125" customWidth="1"/>
    <col min="15" max="15" width="9.140625" style="5" customWidth="1"/>
    <col min="16" max="16" width="7.85546875" customWidth="1"/>
    <col min="17" max="17" width="8.42578125" customWidth="1"/>
  </cols>
  <sheetData>
    <row r="1" spans="1:17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291</v>
      </c>
      <c r="K1" s="2" t="s">
        <v>234</v>
      </c>
      <c r="L1" s="2" t="s">
        <v>235</v>
      </c>
      <c r="M1" s="2" t="s">
        <v>292</v>
      </c>
      <c r="N1" s="2" t="s">
        <v>293</v>
      </c>
      <c r="O1" s="4" t="s">
        <v>288</v>
      </c>
      <c r="P1" s="2" t="s">
        <v>294</v>
      </c>
      <c r="Q1" s="2" t="s">
        <v>295</v>
      </c>
    </row>
    <row r="2" spans="1:17">
      <c r="A2">
        <v>1</v>
      </c>
      <c r="B2">
        <v>31</v>
      </c>
      <c r="C2" s="1" t="s">
        <v>244</v>
      </c>
      <c r="D2" s="1" t="s">
        <v>9</v>
      </c>
      <c r="E2" s="1" t="s">
        <v>10</v>
      </c>
      <c r="F2" s="1" t="s">
        <v>11</v>
      </c>
      <c r="G2" s="1" t="s">
        <v>12</v>
      </c>
      <c r="H2" s="1" t="s">
        <v>13</v>
      </c>
      <c r="I2" s="1" t="s">
        <v>15</v>
      </c>
      <c r="J2" s="1" t="s">
        <v>237</v>
      </c>
      <c r="K2" t="s">
        <v>236</v>
      </c>
      <c r="L2">
        <v>100</v>
      </c>
      <c r="M2">
        <v>6</v>
      </c>
      <c r="N2">
        <f>CEILING(SUM(PRODUCT(B2,M2),PRODUCT(0.2,B2,M2)),10)</f>
        <v>230</v>
      </c>
      <c r="O2" s="5">
        <v>1.17E-2</v>
      </c>
      <c r="P2">
        <f>PRODUCT(L2,O2)</f>
        <v>1.17</v>
      </c>
      <c r="Q2">
        <f>PRODUCT(N2,O2)</f>
        <v>2.6910000000000003</v>
      </c>
    </row>
    <row r="3" spans="1:17">
      <c r="A3">
        <v>2</v>
      </c>
      <c r="B3">
        <v>3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12</v>
      </c>
      <c r="H3" s="1" t="s">
        <v>20</v>
      </c>
      <c r="I3" s="1" t="s">
        <v>21</v>
      </c>
      <c r="J3" s="1" t="s">
        <v>239</v>
      </c>
      <c r="K3" t="s">
        <v>238</v>
      </c>
      <c r="L3">
        <v>50</v>
      </c>
      <c r="M3">
        <v>6</v>
      </c>
      <c r="N3">
        <v>50</v>
      </c>
      <c r="O3" s="5">
        <v>0.04</v>
      </c>
      <c r="P3">
        <f t="shared" ref="P3:P57" si="0">PRODUCT(L3,O3)</f>
        <v>2</v>
      </c>
      <c r="Q3">
        <f t="shared" ref="Q3:Q54" si="1">PRODUCT(N3,O3)</f>
        <v>2</v>
      </c>
    </row>
    <row r="4" spans="1:17">
      <c r="A4">
        <v>3</v>
      </c>
      <c r="B4">
        <v>6</v>
      </c>
      <c r="C4" s="1" t="s">
        <v>22</v>
      </c>
      <c r="D4" s="1" t="s">
        <v>23</v>
      </c>
      <c r="E4" s="1" t="s">
        <v>10</v>
      </c>
      <c r="F4" s="1" t="s">
        <v>24</v>
      </c>
      <c r="G4" s="1" t="s">
        <v>25</v>
      </c>
      <c r="H4" s="1" t="s">
        <v>26</v>
      </c>
      <c r="I4" s="1" t="s">
        <v>27</v>
      </c>
      <c r="J4" t="s">
        <v>240</v>
      </c>
      <c r="K4" t="s">
        <v>236</v>
      </c>
      <c r="L4">
        <v>8</v>
      </c>
      <c r="M4">
        <v>6</v>
      </c>
      <c r="N4">
        <f>PRODUCT(L4,M4)</f>
        <v>48</v>
      </c>
      <c r="O4" s="5">
        <v>1.593</v>
      </c>
      <c r="P4">
        <f t="shared" si="0"/>
        <v>12.744</v>
      </c>
      <c r="Q4">
        <f t="shared" si="1"/>
        <v>76.463999999999999</v>
      </c>
    </row>
    <row r="5" spans="1:17">
      <c r="A5">
        <v>4</v>
      </c>
      <c r="B5">
        <v>12</v>
      </c>
      <c r="C5" s="1" t="s">
        <v>28</v>
      </c>
      <c r="D5" s="1" t="s">
        <v>29</v>
      </c>
      <c r="E5" s="1" t="s">
        <v>30</v>
      </c>
      <c r="F5" s="1" t="s">
        <v>31</v>
      </c>
      <c r="G5" s="1" t="s">
        <v>12</v>
      </c>
      <c r="H5" s="1" t="s">
        <v>32</v>
      </c>
      <c r="I5" s="1" t="s">
        <v>33</v>
      </c>
      <c r="J5" s="1"/>
      <c r="K5" t="s">
        <v>238</v>
      </c>
      <c r="L5">
        <v>50</v>
      </c>
      <c r="M5">
        <v>6</v>
      </c>
      <c r="N5">
        <v>100</v>
      </c>
      <c r="O5" s="5">
        <v>0.18</v>
      </c>
      <c r="P5">
        <f t="shared" si="0"/>
        <v>9</v>
      </c>
      <c r="Q5">
        <f t="shared" si="1"/>
        <v>18</v>
      </c>
    </row>
    <row r="6" spans="1:17">
      <c r="A6">
        <v>5</v>
      </c>
      <c r="B6">
        <v>47</v>
      </c>
      <c r="C6" s="1" t="s">
        <v>34</v>
      </c>
      <c r="D6" s="1" t="s">
        <v>35</v>
      </c>
      <c r="E6" s="1" t="s">
        <v>36</v>
      </c>
      <c r="F6" s="1" t="s">
        <v>19</v>
      </c>
      <c r="G6" s="1" t="s">
        <v>37</v>
      </c>
      <c r="H6" s="1" t="s">
        <v>38</v>
      </c>
      <c r="I6" s="1" t="s">
        <v>27</v>
      </c>
      <c r="J6" s="1"/>
      <c r="K6" t="s">
        <v>236</v>
      </c>
      <c r="L6">
        <v>100</v>
      </c>
      <c r="M6">
        <v>6</v>
      </c>
      <c r="N6">
        <v>300</v>
      </c>
      <c r="O6" s="5">
        <v>3.61E-2</v>
      </c>
      <c r="P6">
        <f t="shared" si="0"/>
        <v>3.61</v>
      </c>
      <c r="Q6">
        <f t="shared" si="1"/>
        <v>10.83</v>
      </c>
    </row>
    <row r="7" spans="1:17">
      <c r="A7">
        <v>6</v>
      </c>
      <c r="B7">
        <v>3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27</v>
      </c>
      <c r="J7" t="s">
        <v>241</v>
      </c>
      <c r="K7" t="s">
        <v>236</v>
      </c>
      <c r="L7">
        <v>10</v>
      </c>
      <c r="M7">
        <v>6</v>
      </c>
      <c r="N7">
        <v>20</v>
      </c>
      <c r="O7" s="5">
        <v>0.58899999999999997</v>
      </c>
      <c r="P7">
        <f t="shared" si="0"/>
        <v>5.89</v>
      </c>
      <c r="Q7">
        <f t="shared" si="1"/>
        <v>11.78</v>
      </c>
    </row>
    <row r="8" spans="1:17">
      <c r="A8">
        <v>7</v>
      </c>
      <c r="B8">
        <v>3</v>
      </c>
      <c r="C8" s="1" t="s">
        <v>45</v>
      </c>
      <c r="D8" s="1" t="s">
        <v>46</v>
      </c>
      <c r="E8" s="1" t="s">
        <v>10</v>
      </c>
      <c r="F8" s="1" t="s">
        <v>47</v>
      </c>
      <c r="G8" s="1" t="s">
        <v>48</v>
      </c>
      <c r="H8" s="1" t="s">
        <v>49</v>
      </c>
      <c r="I8" s="1" t="s">
        <v>50</v>
      </c>
      <c r="J8" s="1" t="s">
        <v>242</v>
      </c>
      <c r="K8" t="s">
        <v>236</v>
      </c>
      <c r="L8">
        <v>10</v>
      </c>
      <c r="M8">
        <v>6</v>
      </c>
      <c r="N8">
        <v>20</v>
      </c>
      <c r="O8" s="5">
        <v>0.56499999999999995</v>
      </c>
      <c r="P8">
        <f t="shared" si="0"/>
        <v>5.6499999999999995</v>
      </c>
      <c r="Q8">
        <f t="shared" si="1"/>
        <v>11.299999999999999</v>
      </c>
    </row>
    <row r="9" spans="1:17">
      <c r="A9">
        <v>8</v>
      </c>
      <c r="B9">
        <v>1</v>
      </c>
      <c r="C9" s="1" t="s">
        <v>51</v>
      </c>
      <c r="D9" s="1" t="s">
        <v>52</v>
      </c>
      <c r="E9" s="1" t="s">
        <v>36</v>
      </c>
      <c r="F9" s="1" t="s">
        <v>53</v>
      </c>
      <c r="G9" s="1" t="s">
        <v>54</v>
      </c>
      <c r="H9" s="1" t="s">
        <v>55</v>
      </c>
      <c r="I9" s="1" t="s">
        <v>56</v>
      </c>
      <c r="J9" s="1"/>
      <c r="K9" t="s">
        <v>236</v>
      </c>
      <c r="L9">
        <v>2</v>
      </c>
      <c r="M9">
        <v>6</v>
      </c>
      <c r="N9">
        <f>SUM(PRODUCT(B9,M9),3)</f>
        <v>9</v>
      </c>
      <c r="O9" s="5">
        <v>6.31</v>
      </c>
      <c r="P9">
        <f t="shared" si="0"/>
        <v>12.62</v>
      </c>
      <c r="Q9">
        <f t="shared" si="1"/>
        <v>56.79</v>
      </c>
    </row>
    <row r="10" spans="1:17">
      <c r="A10">
        <v>9</v>
      </c>
      <c r="B10">
        <v>6</v>
      </c>
      <c r="C10" s="1" t="s">
        <v>57</v>
      </c>
      <c r="D10" s="1" t="s">
        <v>58</v>
      </c>
      <c r="E10" s="1" t="s">
        <v>10</v>
      </c>
      <c r="F10" s="1" t="s">
        <v>59</v>
      </c>
      <c r="G10" s="1" t="s">
        <v>60</v>
      </c>
      <c r="H10" s="1" t="s">
        <v>61</v>
      </c>
      <c r="I10" s="1" t="s">
        <v>27</v>
      </c>
      <c r="J10" t="s">
        <v>243</v>
      </c>
      <c r="K10" t="s">
        <v>236</v>
      </c>
      <c r="L10">
        <v>10</v>
      </c>
      <c r="M10">
        <v>6</v>
      </c>
      <c r="N10">
        <v>40</v>
      </c>
      <c r="O10" s="5">
        <v>1.244</v>
      </c>
      <c r="P10">
        <f t="shared" si="0"/>
        <v>12.44</v>
      </c>
      <c r="Q10">
        <f t="shared" si="1"/>
        <v>49.76</v>
      </c>
    </row>
    <row r="11" spans="1:17">
      <c r="A11">
        <v>10</v>
      </c>
      <c r="B11">
        <v>23</v>
      </c>
      <c r="C11" s="1" t="s">
        <v>62</v>
      </c>
      <c r="D11" s="1" t="s">
        <v>63</v>
      </c>
      <c r="E11" s="1" t="s">
        <v>64</v>
      </c>
      <c r="F11" s="1" t="s">
        <v>65</v>
      </c>
      <c r="G11" s="1" t="s">
        <v>66</v>
      </c>
      <c r="H11" s="1" t="s">
        <v>67</v>
      </c>
      <c r="I11" s="1" t="s">
        <v>33</v>
      </c>
      <c r="J11" s="1"/>
      <c r="K11" t="s">
        <v>236</v>
      </c>
      <c r="L11">
        <v>100</v>
      </c>
      <c r="M11">
        <v>6</v>
      </c>
      <c r="N11">
        <f>CEILING(SUM(PRODUCT(B11,M11),PRODUCT(0.2,B11,M11)),10)</f>
        <v>170</v>
      </c>
      <c r="O11" s="5">
        <v>5.8500000000000003E-2</v>
      </c>
      <c r="P11">
        <f t="shared" si="0"/>
        <v>5.8500000000000005</v>
      </c>
      <c r="Q11">
        <f t="shared" si="1"/>
        <v>9.9450000000000003</v>
      </c>
    </row>
    <row r="12" spans="1:17">
      <c r="A12">
        <v>12</v>
      </c>
      <c r="B12">
        <v>1</v>
      </c>
      <c r="C12" s="1" t="s">
        <v>68</v>
      </c>
      <c r="D12" s="1" t="s">
        <v>46</v>
      </c>
      <c r="E12" s="1" t="s">
        <v>10</v>
      </c>
      <c r="F12" s="1" t="s">
        <v>69</v>
      </c>
      <c r="G12" s="1" t="s">
        <v>70</v>
      </c>
      <c r="H12" s="1" t="s">
        <v>71</v>
      </c>
      <c r="I12" s="1" t="s">
        <v>50</v>
      </c>
      <c r="J12" t="s">
        <v>245</v>
      </c>
      <c r="K12" t="s">
        <v>236</v>
      </c>
      <c r="L12">
        <v>2</v>
      </c>
      <c r="M12">
        <v>6</v>
      </c>
      <c r="N12">
        <f>SUM(PRODUCT(B12,M12),3)</f>
        <v>9</v>
      </c>
      <c r="O12" s="5">
        <v>0.39</v>
      </c>
      <c r="P12">
        <f t="shared" si="0"/>
        <v>0.78</v>
      </c>
      <c r="Q12">
        <f t="shared" si="1"/>
        <v>3.5100000000000002</v>
      </c>
    </row>
    <row r="13" spans="1:17">
      <c r="A13">
        <v>14</v>
      </c>
      <c r="B13">
        <v>4</v>
      </c>
      <c r="C13" s="1" t="s">
        <v>72</v>
      </c>
      <c r="D13" s="1" t="s">
        <v>73</v>
      </c>
      <c r="E13" s="1" t="s">
        <v>64</v>
      </c>
      <c r="F13" s="1" t="s">
        <v>69</v>
      </c>
      <c r="G13" s="1" t="s">
        <v>54</v>
      </c>
      <c r="H13" s="1" t="s">
        <v>74</v>
      </c>
      <c r="I13" s="1" t="s">
        <v>27</v>
      </c>
      <c r="J13" t="s">
        <v>246</v>
      </c>
      <c r="K13" t="s">
        <v>236</v>
      </c>
      <c r="L13">
        <v>10</v>
      </c>
      <c r="M13">
        <v>6</v>
      </c>
      <c r="N13">
        <f>CEILING(SUM(PRODUCT(B13,M13),PRODUCT(0.2,B13,M13)),10)</f>
        <v>30</v>
      </c>
      <c r="O13" s="5">
        <v>1.2689999999999999</v>
      </c>
      <c r="P13">
        <f t="shared" si="0"/>
        <v>12.69</v>
      </c>
      <c r="Q13">
        <f t="shared" si="1"/>
        <v>38.07</v>
      </c>
    </row>
    <row r="14" spans="1:17">
      <c r="A14">
        <v>15</v>
      </c>
      <c r="B14">
        <v>1</v>
      </c>
      <c r="C14" s="1" t="s">
        <v>327</v>
      </c>
      <c r="D14" s="1" t="s">
        <v>75</v>
      </c>
      <c r="E14" s="1" t="s">
        <v>76</v>
      </c>
      <c r="F14" s="1" t="s">
        <v>77</v>
      </c>
      <c r="G14" s="1" t="s">
        <v>78</v>
      </c>
      <c r="H14" s="1" t="s">
        <v>79</v>
      </c>
      <c r="I14" s="1" t="s">
        <v>56</v>
      </c>
      <c r="J14" s="1"/>
      <c r="K14" t="s">
        <v>236</v>
      </c>
      <c r="L14">
        <v>5</v>
      </c>
      <c r="M14">
        <v>6</v>
      </c>
      <c r="N14">
        <f>SUM(PRODUCT(B14,M14),2)</f>
        <v>8</v>
      </c>
      <c r="O14" s="5">
        <v>0.53</v>
      </c>
      <c r="P14">
        <f t="shared" si="0"/>
        <v>2.6500000000000004</v>
      </c>
      <c r="Q14">
        <f t="shared" si="1"/>
        <v>4.24</v>
      </c>
    </row>
    <row r="15" spans="1:17">
      <c r="A15">
        <v>16</v>
      </c>
      <c r="B15">
        <v>7</v>
      </c>
      <c r="C15" s="1" t="s">
        <v>337</v>
      </c>
      <c r="D15" s="1" t="s">
        <v>81</v>
      </c>
      <c r="E15" s="1" t="s">
        <v>82</v>
      </c>
      <c r="F15" s="1" t="s">
        <v>77</v>
      </c>
      <c r="G15" s="1" t="s">
        <v>83</v>
      </c>
      <c r="H15" s="1" t="s">
        <v>84</v>
      </c>
      <c r="I15" s="1" t="s">
        <v>85</v>
      </c>
      <c r="J15" s="1"/>
      <c r="K15" t="s">
        <v>236</v>
      </c>
      <c r="L15">
        <v>10</v>
      </c>
      <c r="M15">
        <v>6</v>
      </c>
      <c r="N15">
        <f>SUM(PRODUCT(B15,M15),3)</f>
        <v>45</v>
      </c>
      <c r="O15" s="5">
        <v>8.3000000000000004E-2</v>
      </c>
      <c r="P15">
        <f t="shared" si="0"/>
        <v>0.83000000000000007</v>
      </c>
      <c r="Q15">
        <f t="shared" si="1"/>
        <v>3.7350000000000003</v>
      </c>
    </row>
    <row r="16" spans="1:17">
      <c r="A16">
        <v>17</v>
      </c>
      <c r="B16">
        <v>3</v>
      </c>
      <c r="C16" s="1" t="s">
        <v>86</v>
      </c>
      <c r="D16" s="1" t="s">
        <v>87</v>
      </c>
      <c r="E16" s="1" t="s">
        <v>88</v>
      </c>
      <c r="F16" s="1" t="s">
        <v>77</v>
      </c>
      <c r="G16" s="1" t="s">
        <v>89</v>
      </c>
      <c r="H16" s="1" t="s">
        <v>90</v>
      </c>
      <c r="I16" s="1" t="s">
        <v>56</v>
      </c>
      <c r="J16" s="1"/>
      <c r="K16" t="s">
        <v>236</v>
      </c>
      <c r="L16">
        <v>4</v>
      </c>
      <c r="M16">
        <v>6</v>
      </c>
      <c r="N16">
        <f>SUM(PRODUCT(B16,M16),2)</f>
        <v>20</v>
      </c>
      <c r="O16" s="5">
        <v>1.17</v>
      </c>
      <c r="P16">
        <f t="shared" si="0"/>
        <v>4.68</v>
      </c>
      <c r="Q16">
        <f t="shared" si="1"/>
        <v>23.4</v>
      </c>
    </row>
    <row r="17" spans="1:18">
      <c r="A17">
        <v>18</v>
      </c>
      <c r="B17">
        <v>1</v>
      </c>
      <c r="C17" s="1" t="s">
        <v>91</v>
      </c>
      <c r="D17" s="1" t="s">
        <v>92</v>
      </c>
      <c r="E17" s="1" t="s">
        <v>93</v>
      </c>
      <c r="F17" s="1" t="s">
        <v>77</v>
      </c>
      <c r="G17" s="1" t="s">
        <v>94</v>
      </c>
      <c r="H17" s="1" t="s">
        <v>95</v>
      </c>
      <c r="I17" s="1" t="s">
        <v>96</v>
      </c>
      <c r="J17" s="1"/>
      <c r="K17" t="s">
        <v>236</v>
      </c>
      <c r="L17">
        <v>2</v>
      </c>
      <c r="M17">
        <v>6</v>
      </c>
      <c r="N17">
        <f>SUM(PRODUCT(B17,M17),2)</f>
        <v>8</v>
      </c>
      <c r="O17" s="5">
        <v>1.66</v>
      </c>
      <c r="P17">
        <f t="shared" si="0"/>
        <v>3.32</v>
      </c>
      <c r="Q17">
        <f t="shared" si="1"/>
        <v>13.28</v>
      </c>
    </row>
    <row r="18" spans="1:18">
      <c r="A18">
        <v>19</v>
      </c>
      <c r="B18">
        <v>1</v>
      </c>
      <c r="C18" s="1" t="s">
        <v>97</v>
      </c>
      <c r="D18" s="1" t="s">
        <v>98</v>
      </c>
      <c r="E18" s="1" t="s">
        <v>99</v>
      </c>
      <c r="F18" s="1" t="s">
        <v>77</v>
      </c>
      <c r="G18" s="1" t="s">
        <v>100</v>
      </c>
      <c r="H18" s="1" t="s">
        <v>101</v>
      </c>
      <c r="I18" s="1" t="s">
        <v>56</v>
      </c>
      <c r="J18" s="1"/>
      <c r="K18" t="s">
        <v>236</v>
      </c>
      <c r="L18">
        <v>2</v>
      </c>
      <c r="M18">
        <v>6</v>
      </c>
      <c r="N18">
        <f>SUM(PRODUCT(B18,M18),2)</f>
        <v>8</v>
      </c>
      <c r="O18" s="5">
        <v>3.72</v>
      </c>
      <c r="P18">
        <f t="shared" si="0"/>
        <v>7.44</v>
      </c>
      <c r="Q18">
        <f t="shared" si="1"/>
        <v>29.76</v>
      </c>
    </row>
    <row r="19" spans="1:18">
      <c r="A19">
        <v>20</v>
      </c>
      <c r="B19">
        <v>1</v>
      </c>
      <c r="C19" s="1" t="s">
        <v>303</v>
      </c>
      <c r="D19" s="1" t="s">
        <v>302</v>
      </c>
      <c r="E19" s="1" t="s">
        <v>182</v>
      </c>
      <c r="F19" s="1" t="s">
        <v>77</v>
      </c>
      <c r="G19" s="1" t="s">
        <v>203</v>
      </c>
      <c r="H19" s="1" t="s">
        <v>204</v>
      </c>
      <c r="I19" s="1" t="s">
        <v>56</v>
      </c>
      <c r="J19" t="s">
        <v>265</v>
      </c>
      <c r="K19" t="s">
        <v>238</v>
      </c>
      <c r="L19">
        <v>2</v>
      </c>
      <c r="M19">
        <v>6</v>
      </c>
      <c r="N19">
        <f>SUM(PRODUCT(B19,M19),1)</f>
        <v>7</v>
      </c>
      <c r="O19" s="5">
        <v>79</v>
      </c>
      <c r="P19">
        <f>PRODUCT(L19,O19)</f>
        <v>158</v>
      </c>
      <c r="Q19">
        <f>PRODUCT(N19,O19)</f>
        <v>553</v>
      </c>
    </row>
    <row r="20" spans="1:18">
      <c r="A20">
        <v>21</v>
      </c>
      <c r="B20">
        <v>1</v>
      </c>
      <c r="C20" s="1" t="s">
        <v>305</v>
      </c>
      <c r="D20" s="1" t="s">
        <v>304</v>
      </c>
      <c r="E20" s="1" t="s">
        <v>182</v>
      </c>
      <c r="F20" s="1" t="s">
        <v>77</v>
      </c>
      <c r="G20" s="1" t="s">
        <v>205</v>
      </c>
      <c r="H20" s="1" t="s">
        <v>206</v>
      </c>
      <c r="I20" s="1" t="s">
        <v>56</v>
      </c>
      <c r="J20" s="1" t="s">
        <v>266</v>
      </c>
      <c r="M20">
        <v>6</v>
      </c>
      <c r="P20">
        <f>PRODUCT(L20,O20)</f>
        <v>0</v>
      </c>
      <c r="Q20">
        <f>PRODUCT(N20,O20)</f>
        <v>0</v>
      </c>
    </row>
    <row r="21" spans="1:18">
      <c r="A21">
        <v>22</v>
      </c>
      <c r="B21">
        <v>1</v>
      </c>
      <c r="C21" s="1" t="s">
        <v>306</v>
      </c>
      <c r="D21" s="1" t="s">
        <v>213</v>
      </c>
      <c r="E21" s="1" t="s">
        <v>214</v>
      </c>
      <c r="F21" s="1" t="s">
        <v>77</v>
      </c>
      <c r="G21" s="1" t="s">
        <v>272</v>
      </c>
      <c r="H21" s="1" t="s">
        <v>216</v>
      </c>
      <c r="I21" s="1" t="s">
        <v>114</v>
      </c>
      <c r="J21" s="1"/>
      <c r="K21" t="s">
        <v>273</v>
      </c>
      <c r="L21">
        <v>1</v>
      </c>
      <c r="M21">
        <v>6</v>
      </c>
      <c r="N21">
        <v>3</v>
      </c>
      <c r="O21" s="5">
        <v>1.27</v>
      </c>
      <c r="P21">
        <f>PRODUCT(L21,O21)</f>
        <v>1.27</v>
      </c>
      <c r="Q21">
        <f>PRODUCT(N21,O21)</f>
        <v>3.81</v>
      </c>
      <c r="R21" t="s">
        <v>274</v>
      </c>
    </row>
    <row r="22" spans="1:18">
      <c r="A22">
        <v>23</v>
      </c>
      <c r="B22">
        <v>1</v>
      </c>
      <c r="C22" s="1" t="s">
        <v>307</v>
      </c>
      <c r="D22" s="1" t="s">
        <v>217</v>
      </c>
      <c r="E22" s="1" t="s">
        <v>214</v>
      </c>
      <c r="F22" s="1" t="s">
        <v>77</v>
      </c>
      <c r="G22" s="1" t="s">
        <v>215</v>
      </c>
      <c r="H22" s="1" t="s">
        <v>216</v>
      </c>
      <c r="I22" s="1" t="s">
        <v>114</v>
      </c>
      <c r="J22" s="1"/>
      <c r="M22">
        <v>6</v>
      </c>
      <c r="P22">
        <f>PRODUCT(L22,O22)</f>
        <v>0</v>
      </c>
      <c r="Q22">
        <f>PRODUCT(N22,O22)</f>
        <v>0</v>
      </c>
      <c r="R22" t="s">
        <v>275</v>
      </c>
    </row>
    <row r="23" spans="1:18">
      <c r="A23">
        <v>24</v>
      </c>
      <c r="B23">
        <v>1</v>
      </c>
      <c r="C23" s="1" t="s">
        <v>310</v>
      </c>
      <c r="D23" s="1" t="s">
        <v>309</v>
      </c>
      <c r="E23" s="1" t="s">
        <v>231</v>
      </c>
      <c r="F23" s="1" t="s">
        <v>77</v>
      </c>
      <c r="G23" s="1" t="s">
        <v>232</v>
      </c>
      <c r="H23" s="1" t="s">
        <v>233</v>
      </c>
      <c r="I23" s="1" t="s">
        <v>56</v>
      </c>
      <c r="J23" s="1"/>
      <c r="K23" t="s">
        <v>238</v>
      </c>
      <c r="L23">
        <v>2</v>
      </c>
      <c r="M23">
        <v>6</v>
      </c>
      <c r="N23">
        <f>SUM(PRODUCT(B23,M23),1)</f>
        <v>7</v>
      </c>
      <c r="O23" s="5">
        <v>35</v>
      </c>
      <c r="P23">
        <f>PRODUCT(L23,O23)</f>
        <v>70</v>
      </c>
      <c r="Q23">
        <f>PRODUCT(N23,O23)</f>
        <v>245</v>
      </c>
    </row>
    <row r="24" spans="1:18">
      <c r="A24">
        <v>25</v>
      </c>
      <c r="B24">
        <v>4</v>
      </c>
      <c r="C24" s="1" t="s">
        <v>102</v>
      </c>
      <c r="D24" s="1" t="s">
        <v>103</v>
      </c>
      <c r="E24" s="1" t="s">
        <v>104</v>
      </c>
      <c r="F24" s="1" t="s">
        <v>105</v>
      </c>
      <c r="G24" s="1" t="s">
        <v>106</v>
      </c>
      <c r="H24" s="1" t="s">
        <v>107</v>
      </c>
      <c r="I24" s="1" t="s">
        <v>108</v>
      </c>
      <c r="J24" s="1" t="s">
        <v>247</v>
      </c>
      <c r="K24" t="s">
        <v>249</v>
      </c>
      <c r="L24">
        <v>5</v>
      </c>
      <c r="M24">
        <v>6</v>
      </c>
      <c r="N24">
        <f>PRODUCT(L24,M24)</f>
        <v>30</v>
      </c>
      <c r="O24" s="5">
        <v>0.79</v>
      </c>
      <c r="P24">
        <f t="shared" si="0"/>
        <v>3.95</v>
      </c>
      <c r="Q24">
        <f t="shared" si="1"/>
        <v>23.700000000000003</v>
      </c>
    </row>
    <row r="25" spans="1:18">
      <c r="A25">
        <v>26</v>
      </c>
      <c r="B25">
        <v>2</v>
      </c>
      <c r="C25" s="1" t="s">
        <v>109</v>
      </c>
      <c r="D25" s="1" t="s">
        <v>110</v>
      </c>
      <c r="E25" s="1" t="s">
        <v>111</v>
      </c>
      <c r="F25" s="1" t="s">
        <v>77</v>
      </c>
      <c r="G25" s="1" t="s">
        <v>112</v>
      </c>
      <c r="H25" s="1" t="s">
        <v>113</v>
      </c>
      <c r="I25" s="1" t="s">
        <v>114</v>
      </c>
      <c r="J25" s="1" t="s">
        <v>248</v>
      </c>
      <c r="K25" t="s">
        <v>238</v>
      </c>
      <c r="L25">
        <v>3</v>
      </c>
      <c r="M25">
        <v>6</v>
      </c>
      <c r="N25">
        <f>SUM(PRODUCT(B25,M25),2)</f>
        <v>14</v>
      </c>
      <c r="O25" s="5">
        <v>3.73</v>
      </c>
      <c r="P25">
        <f t="shared" si="0"/>
        <v>11.19</v>
      </c>
      <c r="Q25">
        <f t="shared" si="1"/>
        <v>52.22</v>
      </c>
    </row>
    <row r="26" spans="1:18">
      <c r="A26">
        <v>27</v>
      </c>
      <c r="B26">
        <v>3</v>
      </c>
      <c r="C26" s="1" t="s">
        <v>115</v>
      </c>
      <c r="D26" s="1" t="s">
        <v>116</v>
      </c>
      <c r="E26" s="1" t="s">
        <v>117</v>
      </c>
      <c r="F26" s="1" t="s">
        <v>118</v>
      </c>
      <c r="G26" s="1" t="s">
        <v>12</v>
      </c>
      <c r="H26" s="1" t="s">
        <v>119</v>
      </c>
      <c r="I26" s="1" t="s">
        <v>120</v>
      </c>
      <c r="J26" t="s">
        <v>250</v>
      </c>
      <c r="K26" t="s">
        <v>236</v>
      </c>
      <c r="L26">
        <v>10</v>
      </c>
      <c r="M26">
        <v>6</v>
      </c>
      <c r="N26">
        <v>20</v>
      </c>
      <c r="O26" s="5">
        <v>8.1000000000000003E-2</v>
      </c>
      <c r="P26">
        <f t="shared" si="0"/>
        <v>0.81</v>
      </c>
      <c r="Q26">
        <f t="shared" si="1"/>
        <v>1.62</v>
      </c>
    </row>
    <row r="27" spans="1:18">
      <c r="A27">
        <v>28</v>
      </c>
      <c r="B27">
        <v>1</v>
      </c>
      <c r="C27" s="1" t="s">
        <v>121</v>
      </c>
      <c r="D27" s="1" t="s">
        <v>116</v>
      </c>
      <c r="E27" s="1" t="s">
        <v>117</v>
      </c>
      <c r="F27" s="1" t="s">
        <v>122</v>
      </c>
      <c r="G27" s="1" t="s">
        <v>12</v>
      </c>
      <c r="H27" s="1" t="s">
        <v>123</v>
      </c>
      <c r="I27" s="1" t="s">
        <v>120</v>
      </c>
      <c r="J27" t="s">
        <v>251</v>
      </c>
      <c r="K27" t="s">
        <v>236</v>
      </c>
      <c r="L27">
        <v>10</v>
      </c>
      <c r="M27">
        <v>6</v>
      </c>
      <c r="N27">
        <v>10</v>
      </c>
      <c r="O27" s="5">
        <v>8.1000000000000003E-2</v>
      </c>
      <c r="P27">
        <f t="shared" si="0"/>
        <v>0.81</v>
      </c>
      <c r="Q27">
        <f t="shared" si="1"/>
        <v>0.81</v>
      </c>
    </row>
    <row r="28" spans="1:18">
      <c r="A28">
        <v>29</v>
      </c>
      <c r="B28">
        <v>2</v>
      </c>
      <c r="C28" s="1" t="s">
        <v>124</v>
      </c>
      <c r="D28" s="1" t="s">
        <v>125</v>
      </c>
      <c r="E28" s="1" t="s">
        <v>36</v>
      </c>
      <c r="F28" s="1" t="s">
        <v>126</v>
      </c>
      <c r="G28" s="1" t="s">
        <v>12</v>
      </c>
      <c r="H28" s="1" t="s">
        <v>127</v>
      </c>
      <c r="I28" s="1" t="s">
        <v>120</v>
      </c>
      <c r="J28" s="1"/>
      <c r="K28" t="s">
        <v>236</v>
      </c>
      <c r="L28">
        <v>10</v>
      </c>
      <c r="M28">
        <v>6</v>
      </c>
      <c r="N28">
        <f>CEILING(SUM(PRODUCT(B28,M28),PRODUCT(0.2,B28,M28)),10)</f>
        <v>20</v>
      </c>
      <c r="O28" s="5">
        <v>7.0999999999999994E-2</v>
      </c>
      <c r="P28">
        <f t="shared" si="0"/>
        <v>0.71</v>
      </c>
      <c r="Q28">
        <f t="shared" si="1"/>
        <v>1.42</v>
      </c>
    </row>
    <row r="29" spans="1:18">
      <c r="A29">
        <v>30</v>
      </c>
      <c r="B29">
        <v>3</v>
      </c>
      <c r="C29" s="1" t="s">
        <v>128</v>
      </c>
      <c r="D29" s="1" t="s">
        <v>116</v>
      </c>
      <c r="E29" s="1" t="s">
        <v>117</v>
      </c>
      <c r="F29" s="1" t="s">
        <v>129</v>
      </c>
      <c r="G29" s="1" t="s">
        <v>12</v>
      </c>
      <c r="H29" s="1" t="s">
        <v>130</v>
      </c>
      <c r="I29" s="1" t="s">
        <v>120</v>
      </c>
      <c r="J29" t="s">
        <v>252</v>
      </c>
      <c r="K29" t="s">
        <v>236</v>
      </c>
      <c r="L29">
        <v>10</v>
      </c>
      <c r="M29">
        <v>6</v>
      </c>
      <c r="N29">
        <v>20</v>
      </c>
      <c r="O29" s="5">
        <v>8.1000000000000003E-2</v>
      </c>
      <c r="P29">
        <f t="shared" si="0"/>
        <v>0.81</v>
      </c>
      <c r="Q29">
        <f t="shared" si="1"/>
        <v>1.62</v>
      </c>
    </row>
    <row r="30" spans="1:18">
      <c r="A30">
        <v>31</v>
      </c>
      <c r="B30">
        <v>2</v>
      </c>
      <c r="C30" s="1" t="s">
        <v>131</v>
      </c>
      <c r="D30" s="1" t="s">
        <v>132</v>
      </c>
      <c r="E30" s="1" t="s">
        <v>36</v>
      </c>
      <c r="F30" s="1" t="s">
        <v>133</v>
      </c>
      <c r="G30" s="1" t="s">
        <v>66</v>
      </c>
      <c r="H30" s="1" t="s">
        <v>134</v>
      </c>
      <c r="I30" s="1" t="s">
        <v>56</v>
      </c>
      <c r="J30" s="1"/>
      <c r="K30" t="s">
        <v>236</v>
      </c>
      <c r="L30">
        <v>10</v>
      </c>
      <c r="M30">
        <v>6</v>
      </c>
      <c r="N30">
        <f>CEILING(SUM(PRODUCT(B30,M30),PRODUCT(0.2,B30,M30)),10)</f>
        <v>20</v>
      </c>
      <c r="O30" s="5">
        <v>9.8000000000000004E-2</v>
      </c>
      <c r="P30">
        <f t="shared" si="0"/>
        <v>0.98</v>
      </c>
      <c r="Q30">
        <f t="shared" si="1"/>
        <v>1.96</v>
      </c>
    </row>
    <row r="31" spans="1:18">
      <c r="A31">
        <v>32</v>
      </c>
      <c r="B31">
        <v>25</v>
      </c>
      <c r="C31" s="1" t="s">
        <v>135</v>
      </c>
      <c r="D31" s="1" t="s">
        <v>136</v>
      </c>
      <c r="E31" s="1" t="s">
        <v>36</v>
      </c>
      <c r="F31" s="1" t="s">
        <v>137</v>
      </c>
      <c r="G31" s="1" t="s">
        <v>138</v>
      </c>
      <c r="H31" s="1" t="s">
        <v>139</v>
      </c>
      <c r="I31" s="1" t="s">
        <v>120</v>
      </c>
      <c r="J31" s="1"/>
      <c r="K31" t="s">
        <v>236</v>
      </c>
      <c r="L31">
        <v>50</v>
      </c>
      <c r="M31">
        <v>6</v>
      </c>
      <c r="N31">
        <f>CEILING(SUM(PRODUCT(B31,M31),PRODUCT(0.2,B31,M31)),10)</f>
        <v>180</v>
      </c>
      <c r="O31" s="5">
        <v>4.36E-2</v>
      </c>
      <c r="P31">
        <f t="shared" si="0"/>
        <v>2.1800000000000002</v>
      </c>
      <c r="Q31">
        <f t="shared" si="1"/>
        <v>7.8479999999999999</v>
      </c>
    </row>
    <row r="32" spans="1:18">
      <c r="A32">
        <v>33</v>
      </c>
      <c r="B32">
        <v>1</v>
      </c>
      <c r="C32" s="1" t="s">
        <v>140</v>
      </c>
      <c r="D32" s="1" t="s">
        <v>141</v>
      </c>
      <c r="E32" s="1" t="s">
        <v>142</v>
      </c>
      <c r="F32" s="1" t="s">
        <v>143</v>
      </c>
      <c r="G32" s="1" t="s">
        <v>66</v>
      </c>
      <c r="H32" s="1" t="s">
        <v>144</v>
      </c>
      <c r="I32" s="1" t="s">
        <v>33</v>
      </c>
      <c r="J32" t="s">
        <v>253</v>
      </c>
      <c r="K32" t="s">
        <v>236</v>
      </c>
      <c r="L32">
        <v>10</v>
      </c>
      <c r="M32">
        <v>6</v>
      </c>
      <c r="N32">
        <v>10</v>
      </c>
      <c r="O32" s="5">
        <v>8.3000000000000004E-2</v>
      </c>
      <c r="P32">
        <f t="shared" si="0"/>
        <v>0.83000000000000007</v>
      </c>
      <c r="Q32">
        <f t="shared" si="1"/>
        <v>0.83000000000000007</v>
      </c>
    </row>
    <row r="33" spans="1:18">
      <c r="A33">
        <v>34</v>
      </c>
      <c r="B33">
        <v>2</v>
      </c>
      <c r="C33" s="1" t="s">
        <v>145</v>
      </c>
      <c r="D33" s="1" t="s">
        <v>146</v>
      </c>
      <c r="E33" s="1" t="s">
        <v>36</v>
      </c>
      <c r="F33" s="1" t="s">
        <v>147</v>
      </c>
      <c r="G33" s="1" t="s">
        <v>66</v>
      </c>
      <c r="H33" s="1" t="s">
        <v>148</v>
      </c>
      <c r="I33" s="1" t="s">
        <v>56</v>
      </c>
      <c r="J33" s="1"/>
      <c r="K33" t="s">
        <v>236</v>
      </c>
      <c r="L33">
        <v>10</v>
      </c>
      <c r="M33">
        <v>6</v>
      </c>
      <c r="N33">
        <f>CEILING(SUM(PRODUCT(B33,M33),PRODUCT(0.2,B33,M33)),10)</f>
        <v>20</v>
      </c>
      <c r="O33" s="5">
        <v>9.8000000000000004E-2</v>
      </c>
      <c r="P33">
        <f t="shared" si="0"/>
        <v>0.98</v>
      </c>
      <c r="Q33">
        <f t="shared" si="1"/>
        <v>1.96</v>
      </c>
    </row>
    <row r="34" spans="1:18">
      <c r="A34">
        <v>35</v>
      </c>
      <c r="B34">
        <v>1</v>
      </c>
      <c r="C34" s="1" t="s">
        <v>149</v>
      </c>
      <c r="D34" s="1" t="s">
        <v>116</v>
      </c>
      <c r="E34" s="1" t="s">
        <v>117</v>
      </c>
      <c r="F34" s="1" t="s">
        <v>150</v>
      </c>
      <c r="G34" s="1" t="s">
        <v>43</v>
      </c>
      <c r="H34" s="1" t="s">
        <v>151</v>
      </c>
      <c r="I34" s="1" t="s">
        <v>120</v>
      </c>
      <c r="J34" t="s">
        <v>254</v>
      </c>
      <c r="K34" t="s">
        <v>236</v>
      </c>
      <c r="L34">
        <v>10</v>
      </c>
      <c r="M34">
        <v>6</v>
      </c>
      <c r="N34">
        <v>10</v>
      </c>
      <c r="O34" s="5">
        <v>8.8999999999999996E-2</v>
      </c>
      <c r="P34">
        <f t="shared" si="0"/>
        <v>0.8899999999999999</v>
      </c>
      <c r="Q34">
        <f t="shared" si="1"/>
        <v>0.8899999999999999</v>
      </c>
    </row>
    <row r="35" spans="1:18">
      <c r="A35">
        <v>36</v>
      </c>
      <c r="B35">
        <v>15</v>
      </c>
      <c r="C35" s="1" t="s">
        <v>152</v>
      </c>
      <c r="D35" s="1" t="s">
        <v>153</v>
      </c>
      <c r="E35" s="1" t="s">
        <v>154</v>
      </c>
      <c r="F35" s="1" t="s">
        <v>118</v>
      </c>
      <c r="G35" s="1" t="s">
        <v>155</v>
      </c>
      <c r="H35" s="1" t="s">
        <v>156</v>
      </c>
      <c r="I35" s="1" t="s">
        <v>33</v>
      </c>
      <c r="J35" t="s">
        <v>255</v>
      </c>
      <c r="K35" t="s">
        <v>236</v>
      </c>
      <c r="L35">
        <v>20</v>
      </c>
      <c r="M35">
        <v>6</v>
      </c>
      <c r="N35">
        <f>CEILING(SUM(PRODUCT(B35,M35),PRODUCT(0.2,B35,M35)),10)</f>
        <v>110</v>
      </c>
      <c r="O35" s="5">
        <v>7.3999999999999996E-2</v>
      </c>
      <c r="P35">
        <f t="shared" si="0"/>
        <v>1.48</v>
      </c>
      <c r="Q35">
        <f t="shared" si="1"/>
        <v>8.1399999999999988</v>
      </c>
    </row>
    <row r="36" spans="1:18">
      <c r="A36">
        <v>37</v>
      </c>
      <c r="B36">
        <v>8</v>
      </c>
      <c r="C36" s="1" t="s">
        <v>157</v>
      </c>
      <c r="D36" s="1" t="s">
        <v>158</v>
      </c>
      <c r="E36" s="1" t="s">
        <v>159</v>
      </c>
      <c r="F36" s="1" t="s">
        <v>129</v>
      </c>
      <c r="G36" s="1" t="s">
        <v>37</v>
      </c>
      <c r="H36" s="1" t="s">
        <v>160</v>
      </c>
      <c r="I36" s="1" t="s">
        <v>85</v>
      </c>
      <c r="J36" t="s">
        <v>256</v>
      </c>
      <c r="K36" t="s">
        <v>236</v>
      </c>
      <c r="L36">
        <v>10</v>
      </c>
      <c r="M36">
        <v>6</v>
      </c>
      <c r="N36">
        <f>PRODUCT(M36,L36)</f>
        <v>60</v>
      </c>
      <c r="O36" s="5">
        <v>0.26400000000000001</v>
      </c>
      <c r="P36">
        <f t="shared" si="0"/>
        <v>2.64</v>
      </c>
      <c r="Q36">
        <f t="shared" si="1"/>
        <v>15.84</v>
      </c>
    </row>
    <row r="37" spans="1:18">
      <c r="A37">
        <v>38</v>
      </c>
      <c r="B37">
        <v>4</v>
      </c>
      <c r="C37" s="1" t="s">
        <v>161</v>
      </c>
      <c r="D37" s="1" t="s">
        <v>162</v>
      </c>
      <c r="E37" s="1" t="s">
        <v>159</v>
      </c>
      <c r="F37" s="1" t="s">
        <v>163</v>
      </c>
      <c r="G37" s="1" t="s">
        <v>138</v>
      </c>
      <c r="H37" s="1" t="s">
        <v>164</v>
      </c>
      <c r="I37" s="1" t="s">
        <v>85</v>
      </c>
      <c r="J37" t="s">
        <v>257</v>
      </c>
      <c r="K37" t="s">
        <v>236</v>
      </c>
      <c r="L37">
        <v>10</v>
      </c>
      <c r="M37">
        <v>6</v>
      </c>
      <c r="N37">
        <f>CEILING(SUM(PRODUCT(B37,M37),PRODUCT(0.2,B37,M37)),10)</f>
        <v>30</v>
      </c>
      <c r="O37" s="5">
        <v>8.3000000000000004E-2</v>
      </c>
      <c r="P37">
        <f t="shared" si="0"/>
        <v>0.83000000000000007</v>
      </c>
      <c r="Q37">
        <f t="shared" si="1"/>
        <v>2.4900000000000002</v>
      </c>
    </row>
    <row r="38" spans="1:18">
      <c r="A38">
        <v>39</v>
      </c>
      <c r="B38">
        <v>2</v>
      </c>
      <c r="C38" s="1" t="s">
        <v>165</v>
      </c>
      <c r="D38" s="1" t="s">
        <v>166</v>
      </c>
      <c r="E38" s="1" t="s">
        <v>117</v>
      </c>
      <c r="F38" s="1" t="s">
        <v>163</v>
      </c>
      <c r="G38" s="1" t="s">
        <v>167</v>
      </c>
      <c r="H38" s="1" t="s">
        <v>168</v>
      </c>
      <c r="I38" s="1" t="s">
        <v>169</v>
      </c>
      <c r="J38" t="s">
        <v>258</v>
      </c>
      <c r="K38" t="s">
        <v>236</v>
      </c>
      <c r="L38">
        <v>10</v>
      </c>
      <c r="M38">
        <v>6</v>
      </c>
      <c r="N38">
        <f>CEILING(SUM(PRODUCT(B38,M38),PRODUCT(0.2,B38,M38)),10)</f>
        <v>20</v>
      </c>
      <c r="O38" s="5">
        <v>0.17100000000000001</v>
      </c>
      <c r="P38">
        <f t="shared" si="0"/>
        <v>1.7100000000000002</v>
      </c>
      <c r="Q38">
        <f t="shared" si="1"/>
        <v>3.4200000000000004</v>
      </c>
    </row>
    <row r="39" spans="1:18">
      <c r="A39">
        <v>40</v>
      </c>
      <c r="B39">
        <v>1</v>
      </c>
      <c r="C39" s="1" t="s">
        <v>170</v>
      </c>
      <c r="D39" s="1" t="s">
        <v>171</v>
      </c>
      <c r="E39" s="1" t="s">
        <v>172</v>
      </c>
      <c r="F39" s="1" t="s">
        <v>77</v>
      </c>
      <c r="G39" s="1" t="s">
        <v>173</v>
      </c>
      <c r="H39" s="1" t="s">
        <v>174</v>
      </c>
      <c r="I39" s="1" t="s">
        <v>175</v>
      </c>
      <c r="J39" s="1"/>
      <c r="K39" t="s">
        <v>236</v>
      </c>
      <c r="L39">
        <v>2</v>
      </c>
      <c r="M39">
        <v>6</v>
      </c>
      <c r="N39">
        <f>SUM(PRODUCT(B39,M39),1)</f>
        <v>7</v>
      </c>
      <c r="O39" s="5">
        <v>6.35</v>
      </c>
      <c r="P39">
        <f t="shared" si="0"/>
        <v>12.7</v>
      </c>
      <c r="Q39">
        <f t="shared" si="1"/>
        <v>44.449999999999996</v>
      </c>
    </row>
    <row r="40" spans="1:18">
      <c r="A40">
        <v>41</v>
      </c>
      <c r="B40">
        <v>1</v>
      </c>
      <c r="C40" s="1" t="s">
        <v>301</v>
      </c>
      <c r="D40" s="1" t="s">
        <v>176</v>
      </c>
      <c r="E40" s="1" t="s">
        <v>177</v>
      </c>
      <c r="F40" s="1" t="s">
        <v>77</v>
      </c>
      <c r="G40" s="1" t="s">
        <v>178</v>
      </c>
      <c r="H40" s="1" t="s">
        <v>179</v>
      </c>
      <c r="I40" s="1" t="s">
        <v>33</v>
      </c>
      <c r="J40" s="1"/>
      <c r="K40" t="s">
        <v>236</v>
      </c>
      <c r="L40">
        <v>2</v>
      </c>
      <c r="M40">
        <v>6</v>
      </c>
      <c r="N40">
        <f>SUM(PRODUCT(B40,M40),1)</f>
        <v>7</v>
      </c>
      <c r="O40" s="5">
        <v>10.55</v>
      </c>
      <c r="P40">
        <f t="shared" si="0"/>
        <v>21.1</v>
      </c>
      <c r="Q40">
        <f t="shared" si="1"/>
        <v>73.850000000000009</v>
      </c>
    </row>
    <row r="41" spans="1:18">
      <c r="A41">
        <v>42</v>
      </c>
      <c r="B41">
        <v>1</v>
      </c>
      <c r="C41" s="1" t="s">
        <v>325</v>
      </c>
      <c r="D41" s="1" t="s">
        <v>340</v>
      </c>
      <c r="E41" s="1" t="s">
        <v>297</v>
      </c>
      <c r="F41" s="1" t="s">
        <v>77</v>
      </c>
      <c r="G41" s="1"/>
      <c r="H41" s="1" t="s">
        <v>342</v>
      </c>
      <c r="I41" s="1"/>
      <c r="J41" s="10" t="s">
        <v>216</v>
      </c>
      <c r="K41" t="s">
        <v>273</v>
      </c>
      <c r="M41">
        <v>6</v>
      </c>
      <c r="P41">
        <f>PRODUCT(L41,O41)</f>
        <v>0</v>
      </c>
      <c r="Q41">
        <f>PRODUCT(N41,O41)</f>
        <v>0</v>
      </c>
    </row>
    <row r="42" spans="1:18">
      <c r="A42">
        <v>43</v>
      </c>
      <c r="B42">
        <v>1</v>
      </c>
      <c r="C42" s="1" t="s">
        <v>317</v>
      </c>
      <c r="D42" s="1" t="s">
        <v>341</v>
      </c>
      <c r="E42" s="1" t="s">
        <v>297</v>
      </c>
      <c r="F42" s="1" t="s">
        <v>77</v>
      </c>
      <c r="G42" s="1"/>
      <c r="H42" s="1" t="s">
        <v>343</v>
      </c>
      <c r="I42" s="1"/>
      <c r="J42" s="10" t="s">
        <v>216</v>
      </c>
      <c r="K42" t="s">
        <v>273</v>
      </c>
      <c r="M42">
        <v>6</v>
      </c>
      <c r="P42">
        <v>0</v>
      </c>
      <c r="Q42">
        <v>0</v>
      </c>
    </row>
    <row r="43" spans="1:18">
      <c r="A43">
        <v>44</v>
      </c>
      <c r="B43">
        <v>2</v>
      </c>
      <c r="C43" s="1" t="s">
        <v>180</v>
      </c>
      <c r="D43" s="1" t="s">
        <v>181</v>
      </c>
      <c r="E43" s="1" t="s">
        <v>182</v>
      </c>
      <c r="F43" s="1" t="s">
        <v>77</v>
      </c>
      <c r="G43" s="1" t="s">
        <v>14</v>
      </c>
      <c r="H43" s="1" t="s">
        <v>183</v>
      </c>
      <c r="I43" s="1" t="s">
        <v>56</v>
      </c>
      <c r="J43" s="1"/>
      <c r="M43">
        <v>6</v>
      </c>
      <c r="P43">
        <f t="shared" si="0"/>
        <v>0</v>
      </c>
      <c r="Q43">
        <f t="shared" si="1"/>
        <v>0</v>
      </c>
      <c r="R43" t="s">
        <v>285</v>
      </c>
    </row>
    <row r="44" spans="1:18">
      <c r="A44">
        <v>45</v>
      </c>
      <c r="B44">
        <v>4</v>
      </c>
      <c r="C44" s="1" t="s">
        <v>308</v>
      </c>
      <c r="D44" s="1" t="s">
        <v>276</v>
      </c>
      <c r="E44" s="1" t="s">
        <v>222</v>
      </c>
      <c r="F44" s="1" t="s">
        <v>77</v>
      </c>
      <c r="G44" s="1" t="s">
        <v>223</v>
      </c>
      <c r="H44" s="1" t="s">
        <v>224</v>
      </c>
      <c r="I44" s="1" t="s">
        <v>175</v>
      </c>
      <c r="J44" s="1"/>
      <c r="K44" t="s">
        <v>236</v>
      </c>
      <c r="L44">
        <v>5</v>
      </c>
      <c r="M44">
        <v>6</v>
      </c>
      <c r="N44">
        <f>PRODUCT(L44,M44)</f>
        <v>30</v>
      </c>
      <c r="O44" s="5">
        <v>0.91</v>
      </c>
      <c r="P44">
        <f>PRODUCT(L44,O44)</f>
        <v>4.55</v>
      </c>
      <c r="Q44">
        <f>PRODUCT(N44,O44)</f>
        <v>27.3</v>
      </c>
      <c r="R44" t="s">
        <v>284</v>
      </c>
    </row>
    <row r="45" spans="1:18">
      <c r="A45">
        <v>46</v>
      </c>
      <c r="B45">
        <v>5</v>
      </c>
      <c r="C45" s="1" t="s">
        <v>184</v>
      </c>
      <c r="D45" s="1" t="s">
        <v>185</v>
      </c>
      <c r="E45" s="1" t="s">
        <v>186</v>
      </c>
      <c r="F45" s="1" t="s">
        <v>77</v>
      </c>
      <c r="G45" s="1" t="s">
        <v>187</v>
      </c>
      <c r="H45" s="1" t="s">
        <v>188</v>
      </c>
      <c r="I45" s="1" t="s">
        <v>15</v>
      </c>
      <c r="J45" s="1"/>
      <c r="K45" t="s">
        <v>236</v>
      </c>
      <c r="L45">
        <v>6</v>
      </c>
      <c r="M45">
        <v>6</v>
      </c>
      <c r="N45">
        <f>PRODUCT(L45,M45)</f>
        <v>36</v>
      </c>
      <c r="O45" s="5">
        <v>5.18</v>
      </c>
      <c r="P45">
        <f t="shared" si="0"/>
        <v>31.08</v>
      </c>
      <c r="Q45">
        <f t="shared" si="1"/>
        <v>186.48</v>
      </c>
    </row>
    <row r="46" spans="1:18">
      <c r="A46">
        <v>47</v>
      </c>
      <c r="B46">
        <v>1</v>
      </c>
      <c r="C46" s="1" t="s">
        <v>189</v>
      </c>
      <c r="D46" s="1" t="s">
        <v>190</v>
      </c>
      <c r="E46" s="1" t="s">
        <v>191</v>
      </c>
      <c r="F46" s="1" t="s">
        <v>77</v>
      </c>
      <c r="G46" s="1" t="s">
        <v>192</v>
      </c>
      <c r="H46" s="1" t="s">
        <v>193</v>
      </c>
      <c r="I46" s="1" t="s">
        <v>56</v>
      </c>
      <c r="J46" s="1" t="s">
        <v>260</v>
      </c>
      <c r="K46" t="s">
        <v>236</v>
      </c>
      <c r="L46">
        <v>2</v>
      </c>
      <c r="M46">
        <v>6</v>
      </c>
      <c r="N46">
        <f>SUM(PRODUCT(B46,M46),1)</f>
        <v>7</v>
      </c>
      <c r="O46" s="5">
        <v>4.25</v>
      </c>
      <c r="P46">
        <f t="shared" si="0"/>
        <v>8.5</v>
      </c>
      <c r="Q46">
        <f t="shared" si="1"/>
        <v>29.75</v>
      </c>
      <c r="R46" t="s">
        <v>263</v>
      </c>
    </row>
    <row r="47" spans="1:18">
      <c r="A47">
        <v>48</v>
      </c>
      <c r="B47">
        <v>1</v>
      </c>
      <c r="C47" s="1" t="s">
        <v>194</v>
      </c>
      <c r="D47" s="1" t="s">
        <v>195</v>
      </c>
      <c r="E47" s="1" t="s">
        <v>191</v>
      </c>
      <c r="F47" s="1" t="s">
        <v>77</v>
      </c>
      <c r="G47" s="1" t="s">
        <v>196</v>
      </c>
      <c r="H47" s="1" t="s">
        <v>197</v>
      </c>
      <c r="I47" s="1" t="s">
        <v>56</v>
      </c>
      <c r="J47" t="s">
        <v>261</v>
      </c>
      <c r="K47" t="s">
        <v>236</v>
      </c>
      <c r="L47">
        <v>2</v>
      </c>
      <c r="M47">
        <v>6</v>
      </c>
      <c r="N47">
        <f>SUM(PRODUCT(B47,M47),1)</f>
        <v>7</v>
      </c>
      <c r="O47" s="5">
        <v>22.2</v>
      </c>
      <c r="P47">
        <f t="shared" si="0"/>
        <v>44.4</v>
      </c>
      <c r="Q47">
        <f t="shared" si="1"/>
        <v>155.4</v>
      </c>
      <c r="R47" t="s">
        <v>262</v>
      </c>
    </row>
    <row r="48" spans="1:18">
      <c r="A48">
        <v>49</v>
      </c>
      <c r="B48">
        <v>3</v>
      </c>
      <c r="C48" s="1" t="s">
        <v>198</v>
      </c>
      <c r="D48" s="1" t="s">
        <v>199</v>
      </c>
      <c r="E48" s="1" t="s">
        <v>200</v>
      </c>
      <c r="F48" s="1" t="s">
        <v>77</v>
      </c>
      <c r="G48" s="1" t="s">
        <v>201</v>
      </c>
      <c r="H48" s="1" t="s">
        <v>202</v>
      </c>
      <c r="I48" s="1" t="s">
        <v>15</v>
      </c>
      <c r="J48" t="s">
        <v>264</v>
      </c>
      <c r="K48" t="s">
        <v>236</v>
      </c>
      <c r="L48">
        <v>4</v>
      </c>
      <c r="M48">
        <v>6</v>
      </c>
      <c r="N48">
        <f>ROUNDUP(SUM(PRODUCT(B48,M48),PRODUCT(0.2,B48,M48)),0)</f>
        <v>22</v>
      </c>
      <c r="O48" s="5">
        <v>18.079999999999998</v>
      </c>
      <c r="P48">
        <f t="shared" si="0"/>
        <v>72.319999999999993</v>
      </c>
      <c r="Q48">
        <f t="shared" si="1"/>
        <v>397.76</v>
      </c>
    </row>
    <row r="49" spans="1:17">
      <c r="A49">
        <v>50</v>
      </c>
      <c r="B49">
        <v>2</v>
      </c>
      <c r="C49" s="1" t="s">
        <v>207</v>
      </c>
      <c r="D49" s="1" t="s">
        <v>277</v>
      </c>
      <c r="E49" s="1" t="s">
        <v>208</v>
      </c>
      <c r="F49" s="1" t="s">
        <v>77</v>
      </c>
      <c r="G49" s="1" t="s">
        <v>209</v>
      </c>
      <c r="H49" s="1" t="s">
        <v>210</v>
      </c>
      <c r="I49" s="1" t="s">
        <v>56</v>
      </c>
      <c r="J49" t="s">
        <v>267</v>
      </c>
      <c r="K49" t="s">
        <v>236</v>
      </c>
      <c r="L49">
        <v>3</v>
      </c>
      <c r="M49">
        <v>6</v>
      </c>
      <c r="N49">
        <f>PRODUCT(L49,M49)</f>
        <v>18</v>
      </c>
      <c r="O49" s="5">
        <v>2.15</v>
      </c>
      <c r="P49">
        <f t="shared" si="0"/>
        <v>6.4499999999999993</v>
      </c>
      <c r="Q49">
        <f t="shared" si="1"/>
        <v>38.699999999999996</v>
      </c>
    </row>
    <row r="50" spans="1:17">
      <c r="A50">
        <v>51</v>
      </c>
      <c r="B50">
        <v>3</v>
      </c>
      <c r="C50" s="1" t="s">
        <v>211</v>
      </c>
      <c r="D50" s="1" t="s">
        <v>271</v>
      </c>
      <c r="E50" s="1" t="s">
        <v>270</v>
      </c>
      <c r="F50" s="1"/>
      <c r="G50" s="1" t="s">
        <v>269</v>
      </c>
      <c r="H50" s="1" t="s">
        <v>268</v>
      </c>
      <c r="I50" s="1" t="s">
        <v>212</v>
      </c>
      <c r="J50" s="1"/>
      <c r="K50" t="s">
        <v>236</v>
      </c>
      <c r="L50">
        <v>4</v>
      </c>
      <c r="M50">
        <v>6</v>
      </c>
      <c r="N50">
        <f>PRODUCT(L50,M50)</f>
        <v>24</v>
      </c>
      <c r="O50" s="5">
        <v>1.1399999999999999</v>
      </c>
      <c r="P50">
        <f t="shared" si="0"/>
        <v>4.5599999999999996</v>
      </c>
      <c r="Q50">
        <f t="shared" si="1"/>
        <v>27.36</v>
      </c>
    </row>
    <row r="51" spans="1:17">
      <c r="A51">
        <v>52</v>
      </c>
      <c r="B51">
        <v>2</v>
      </c>
      <c r="C51" s="1" t="s">
        <v>218</v>
      </c>
      <c r="D51" s="1" t="s">
        <v>278</v>
      </c>
      <c r="E51" s="1" t="s">
        <v>219</v>
      </c>
      <c r="F51" s="1" t="s">
        <v>77</v>
      </c>
      <c r="G51" s="1" t="s">
        <v>220</v>
      </c>
      <c r="H51" s="1" t="s">
        <v>221</v>
      </c>
      <c r="I51" s="1" t="s">
        <v>56</v>
      </c>
      <c r="J51" s="1"/>
      <c r="K51" t="s">
        <v>281</v>
      </c>
      <c r="L51">
        <v>3</v>
      </c>
      <c r="M51">
        <v>6</v>
      </c>
      <c r="N51">
        <f>SUM(PRODUCT(B51,M51),1)</f>
        <v>13</v>
      </c>
      <c r="O51" s="5">
        <v>35.840000000000003</v>
      </c>
      <c r="P51">
        <f t="shared" si="0"/>
        <v>107.52000000000001</v>
      </c>
      <c r="Q51">
        <f t="shared" si="1"/>
        <v>465.92000000000007</v>
      </c>
    </row>
    <row r="52" spans="1:17">
      <c r="A52">
        <v>53</v>
      </c>
      <c r="B52">
        <v>1</v>
      </c>
      <c r="C52" s="1" t="s">
        <v>225</v>
      </c>
      <c r="D52" s="1" t="s">
        <v>226</v>
      </c>
      <c r="E52" s="1" t="s">
        <v>227</v>
      </c>
      <c r="F52" s="1" t="s">
        <v>228</v>
      </c>
      <c r="G52" s="1" t="s">
        <v>229</v>
      </c>
      <c r="H52" s="1" t="s">
        <v>230</v>
      </c>
      <c r="I52" s="1" t="s">
        <v>56</v>
      </c>
      <c r="J52" s="1"/>
      <c r="K52" t="s">
        <v>236</v>
      </c>
      <c r="L52">
        <v>2</v>
      </c>
      <c r="M52">
        <v>6</v>
      </c>
      <c r="N52">
        <f>SUM(PRODUCT(B52,M52),1)</f>
        <v>7</v>
      </c>
      <c r="O52" s="5">
        <v>2.97</v>
      </c>
      <c r="P52">
        <f t="shared" si="0"/>
        <v>5.94</v>
      </c>
      <c r="Q52">
        <f t="shared" si="1"/>
        <v>20.790000000000003</v>
      </c>
    </row>
    <row r="53" spans="1:17">
      <c r="A53">
        <v>54</v>
      </c>
      <c r="B53">
        <v>2</v>
      </c>
      <c r="D53" t="s">
        <v>311</v>
      </c>
      <c r="E53" t="s">
        <v>280</v>
      </c>
      <c r="J53" t="s">
        <v>279</v>
      </c>
      <c r="K53" t="s">
        <v>236</v>
      </c>
      <c r="L53">
        <v>2</v>
      </c>
      <c r="M53">
        <v>6</v>
      </c>
      <c r="N53">
        <f>SUM(PRODUCT(L53,M53),1)</f>
        <v>13</v>
      </c>
      <c r="O53" s="5">
        <v>6.15</v>
      </c>
      <c r="P53">
        <f t="shared" si="0"/>
        <v>12.3</v>
      </c>
      <c r="Q53">
        <f t="shared" si="1"/>
        <v>79.95</v>
      </c>
    </row>
    <row r="54" spans="1:17">
      <c r="A54">
        <v>55</v>
      </c>
      <c r="B54">
        <v>2</v>
      </c>
      <c r="D54" t="s">
        <v>312</v>
      </c>
      <c r="E54" t="s">
        <v>283</v>
      </c>
      <c r="J54" t="s">
        <v>282</v>
      </c>
      <c r="K54" t="s">
        <v>236</v>
      </c>
      <c r="L54">
        <v>2</v>
      </c>
      <c r="M54">
        <v>6</v>
      </c>
      <c r="N54">
        <f>SUM(PRODUCT(L54,M54),1)</f>
        <v>13</v>
      </c>
      <c r="O54" s="5">
        <v>2.8</v>
      </c>
      <c r="P54">
        <f t="shared" si="0"/>
        <v>5.6</v>
      </c>
      <c r="Q54">
        <f t="shared" si="1"/>
        <v>36.4</v>
      </c>
    </row>
    <row r="55" spans="1:17">
      <c r="A55">
        <v>56</v>
      </c>
      <c r="B55">
        <v>100</v>
      </c>
      <c r="D55" t="s">
        <v>313</v>
      </c>
      <c r="E55" t="s">
        <v>286</v>
      </c>
      <c r="J55" t="s">
        <v>287</v>
      </c>
      <c r="K55" t="s">
        <v>236</v>
      </c>
      <c r="L55">
        <f>PRODUCT(B55,1.2)</f>
        <v>120</v>
      </c>
      <c r="M55">
        <v>6</v>
      </c>
      <c r="N55">
        <f>MROUND(PRODUCT(L55,M55),1000)</f>
        <v>1000</v>
      </c>
      <c r="O55" s="5">
        <v>0.29370000000000002</v>
      </c>
      <c r="P55">
        <f t="shared" si="0"/>
        <v>35.244</v>
      </c>
      <c r="Q55">
        <f>PRODUCT(N55,0.1958)</f>
        <v>195.8</v>
      </c>
    </row>
    <row r="56" spans="1:17">
      <c r="A56">
        <v>57</v>
      </c>
      <c r="B56">
        <f>SUM(50,40)</f>
        <v>90</v>
      </c>
      <c r="D56" t="s">
        <v>314</v>
      </c>
      <c r="E56" t="s">
        <v>286</v>
      </c>
      <c r="J56" t="s">
        <v>289</v>
      </c>
      <c r="K56" t="s">
        <v>236</v>
      </c>
      <c r="L56">
        <f>MROUND(PRODUCT(B56,1.2),10)</f>
        <v>110</v>
      </c>
      <c r="M56">
        <v>6</v>
      </c>
      <c r="N56">
        <f>MROUND(PRODUCT(L56,M56),1000)</f>
        <v>1000</v>
      </c>
      <c r="O56" s="5">
        <v>9.5699999999999993E-2</v>
      </c>
      <c r="P56">
        <f t="shared" si="0"/>
        <v>10.526999999999999</v>
      </c>
      <c r="Q56">
        <f>PRODUCT(N56,0.0638)</f>
        <v>63.8</v>
      </c>
    </row>
    <row r="57" spans="1:17">
      <c r="A57">
        <v>57</v>
      </c>
      <c r="B57">
        <v>5</v>
      </c>
      <c r="C57" s="1" t="s">
        <v>336</v>
      </c>
      <c r="D57" s="1" t="s">
        <v>332</v>
      </c>
      <c r="E57" s="1" t="s">
        <v>333</v>
      </c>
      <c r="F57" s="1" t="s">
        <v>77</v>
      </c>
      <c r="G57" s="1" t="s">
        <v>334</v>
      </c>
      <c r="H57" s="1" t="s">
        <v>335</v>
      </c>
      <c r="I57" s="1" t="s">
        <v>33</v>
      </c>
      <c r="K57" s="1" t="s">
        <v>339</v>
      </c>
      <c r="L57">
        <f>MROUND(PRODUCT(B57,1.2),10)</f>
        <v>10</v>
      </c>
      <c r="M57">
        <v>6</v>
      </c>
      <c r="N57">
        <v>35</v>
      </c>
      <c r="O57" s="5">
        <v>0.08</v>
      </c>
      <c r="P57">
        <f t="shared" si="0"/>
        <v>0.8</v>
      </c>
      <c r="Q57">
        <f>PRODUCT(N57,0.0638)</f>
        <v>2.2329999999999997</v>
      </c>
    </row>
    <row r="58" spans="1:17">
      <c r="C58" s="1"/>
      <c r="D58" s="1"/>
      <c r="E58" s="1"/>
      <c r="F58" s="1"/>
      <c r="G58" s="1"/>
      <c r="H58" s="1"/>
      <c r="I58" s="1"/>
      <c r="K58" s="1"/>
    </row>
    <row r="59" spans="1:17">
      <c r="J59" t="s">
        <v>290</v>
      </c>
      <c r="P59">
        <f>SUM(P2:P57)</f>
        <v>747.02499999999986</v>
      </c>
      <c r="Q59">
        <f>SUM(Q2:Q57)</f>
        <v>3138.076</v>
      </c>
    </row>
  </sheetData>
  <printOptions gridLines="1"/>
  <pageMargins left="0.2" right="0.2" top="0.75" bottom="0.75" header="0.3" footer="0.3"/>
  <pageSetup paperSize="17" scale="79" orientation="landscape" r:id="rId1"/>
  <headerFooter>
    <oddHeader>&amp;C&amp;"-,Bold"&amp;16 126Y-267977 FVTX FEM Interface Board BOM version 2</odd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view="pageLayout" topLeftCell="E9" zoomScaleNormal="100" workbookViewId="0">
      <selection activeCell="N14" sqref="N14"/>
    </sheetView>
  </sheetViews>
  <sheetFormatPr defaultRowHeight="15"/>
  <cols>
    <col min="1" max="1" width="5.28515625" customWidth="1"/>
    <col min="2" max="2" width="4.7109375" customWidth="1"/>
    <col min="3" max="3" width="20.140625" customWidth="1"/>
    <col min="4" max="4" width="67.5703125" customWidth="1"/>
    <col min="5" max="5" width="18.140625" customWidth="1"/>
    <col min="6" max="6" width="6" customWidth="1"/>
    <col min="7" max="7" width="21.85546875" customWidth="1"/>
    <col min="8" max="8" width="11.42578125" customWidth="1"/>
    <col min="9" max="9" width="7.28515625" customWidth="1"/>
    <col min="10" max="10" width="9.5703125" customWidth="1"/>
    <col min="11" max="11" width="7.42578125" customWidth="1"/>
    <col min="12" max="12" width="9.140625" style="5" customWidth="1"/>
    <col min="13" max="13" width="8.42578125" customWidth="1"/>
  </cols>
  <sheetData>
    <row r="1" spans="1:14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291</v>
      </c>
      <c r="H1" s="2" t="s">
        <v>234</v>
      </c>
      <c r="I1" s="2" t="s">
        <v>235</v>
      </c>
      <c r="J1" s="2" t="s">
        <v>292</v>
      </c>
      <c r="K1" s="2" t="s">
        <v>293</v>
      </c>
      <c r="L1" s="4" t="s">
        <v>288</v>
      </c>
      <c r="M1" s="2" t="s">
        <v>295</v>
      </c>
    </row>
    <row r="2" spans="1:14">
      <c r="A2" s="6">
        <v>1</v>
      </c>
      <c r="B2" s="6">
        <v>31</v>
      </c>
      <c r="C2" s="7" t="s">
        <v>244</v>
      </c>
      <c r="D2" s="7" t="s">
        <v>9</v>
      </c>
      <c r="E2" s="7" t="s">
        <v>10</v>
      </c>
      <c r="F2" s="7" t="s">
        <v>11</v>
      </c>
      <c r="G2" s="7" t="s">
        <v>237</v>
      </c>
      <c r="H2" t="s">
        <v>236</v>
      </c>
      <c r="I2">
        <v>100</v>
      </c>
      <c r="J2">
        <v>6</v>
      </c>
      <c r="K2">
        <f>CEILING(SUM(PRODUCT(B2,J2),PRODUCT(0.2,B2,J2)),10)</f>
        <v>230</v>
      </c>
      <c r="L2" s="5">
        <v>1.17E-2</v>
      </c>
      <c r="M2">
        <f t="shared" ref="M2:M41" si="0">PRODUCT(K2,L2)</f>
        <v>2.6910000000000003</v>
      </c>
    </row>
    <row r="3" spans="1:14">
      <c r="A3" s="6">
        <f>SUM(A2,1)</f>
        <v>2</v>
      </c>
      <c r="B3" s="6">
        <v>6</v>
      </c>
      <c r="C3" s="7" t="s">
        <v>22</v>
      </c>
      <c r="D3" s="7" t="s">
        <v>23</v>
      </c>
      <c r="E3" s="7" t="s">
        <v>10</v>
      </c>
      <c r="F3" s="7" t="s">
        <v>24</v>
      </c>
      <c r="G3" s="6" t="s">
        <v>240</v>
      </c>
      <c r="H3" t="s">
        <v>236</v>
      </c>
      <c r="I3">
        <v>8</v>
      </c>
      <c r="J3">
        <v>6</v>
      </c>
      <c r="K3">
        <f>PRODUCT(I3,J3)</f>
        <v>48</v>
      </c>
      <c r="L3" s="5">
        <v>1.593</v>
      </c>
      <c r="M3">
        <f t="shared" si="0"/>
        <v>76.463999999999999</v>
      </c>
    </row>
    <row r="4" spans="1:14">
      <c r="A4" s="6">
        <f t="shared" ref="A4:A43" si="1">SUM(A3,1)</f>
        <v>3</v>
      </c>
      <c r="B4" s="6">
        <v>47</v>
      </c>
      <c r="C4" s="7" t="s">
        <v>34</v>
      </c>
      <c r="D4" s="7" t="s">
        <v>35</v>
      </c>
      <c r="E4" s="7" t="s">
        <v>36</v>
      </c>
      <c r="F4" s="7" t="s">
        <v>19</v>
      </c>
      <c r="G4" s="8" t="s">
        <v>38</v>
      </c>
      <c r="H4" t="s">
        <v>236</v>
      </c>
      <c r="I4">
        <v>100</v>
      </c>
      <c r="J4">
        <v>6</v>
      </c>
      <c r="K4">
        <v>300</v>
      </c>
      <c r="L4" s="5">
        <v>3.61E-2</v>
      </c>
      <c r="M4">
        <f t="shared" si="0"/>
        <v>10.83</v>
      </c>
    </row>
    <row r="5" spans="1:14">
      <c r="A5" s="6">
        <f t="shared" si="1"/>
        <v>4</v>
      </c>
      <c r="B5" s="6">
        <v>3</v>
      </c>
      <c r="C5" s="7" t="s">
        <v>39</v>
      </c>
      <c r="D5" s="7" t="s">
        <v>40</v>
      </c>
      <c r="E5" s="7" t="s">
        <v>41</v>
      </c>
      <c r="F5" s="7" t="s">
        <v>42</v>
      </c>
      <c r="G5" s="6" t="s">
        <v>241</v>
      </c>
      <c r="H5" t="s">
        <v>236</v>
      </c>
      <c r="I5">
        <v>10</v>
      </c>
      <c r="J5">
        <v>6</v>
      </c>
      <c r="K5">
        <v>20</v>
      </c>
      <c r="L5" s="5">
        <v>0.58899999999999997</v>
      </c>
      <c r="M5">
        <f t="shared" si="0"/>
        <v>11.78</v>
      </c>
    </row>
    <row r="6" spans="1:14">
      <c r="A6" s="6">
        <f t="shared" si="1"/>
        <v>5</v>
      </c>
      <c r="B6" s="6">
        <v>3</v>
      </c>
      <c r="C6" s="7" t="s">
        <v>45</v>
      </c>
      <c r="D6" s="7" t="s">
        <v>46</v>
      </c>
      <c r="E6" s="7" t="s">
        <v>10</v>
      </c>
      <c r="F6" s="7" t="s">
        <v>47</v>
      </c>
      <c r="G6" s="7" t="s">
        <v>242</v>
      </c>
      <c r="H6" t="s">
        <v>236</v>
      </c>
      <c r="I6">
        <v>10</v>
      </c>
      <c r="J6">
        <v>6</v>
      </c>
      <c r="K6">
        <v>20</v>
      </c>
      <c r="L6" s="5">
        <v>0.56499999999999995</v>
      </c>
      <c r="M6">
        <f t="shared" si="0"/>
        <v>11.299999999999999</v>
      </c>
    </row>
    <row r="7" spans="1:14">
      <c r="A7" s="6">
        <f t="shared" si="1"/>
        <v>6</v>
      </c>
      <c r="B7" s="6">
        <v>1</v>
      </c>
      <c r="C7" s="7" t="s">
        <v>51</v>
      </c>
      <c r="D7" s="7" t="s">
        <v>52</v>
      </c>
      <c r="E7" s="7" t="s">
        <v>36</v>
      </c>
      <c r="F7" s="7" t="s">
        <v>53</v>
      </c>
      <c r="G7" s="8" t="s">
        <v>55</v>
      </c>
      <c r="H7" t="s">
        <v>236</v>
      </c>
      <c r="I7">
        <v>2</v>
      </c>
      <c r="J7">
        <v>6</v>
      </c>
      <c r="K7">
        <f>SUM(PRODUCT(B7,J7),3)</f>
        <v>9</v>
      </c>
      <c r="L7" s="5">
        <v>6.31</v>
      </c>
      <c r="M7">
        <f t="shared" si="0"/>
        <v>56.79</v>
      </c>
    </row>
    <row r="8" spans="1:14">
      <c r="A8" s="6">
        <f t="shared" si="1"/>
        <v>7</v>
      </c>
      <c r="B8" s="6">
        <v>6</v>
      </c>
      <c r="C8" s="7" t="s">
        <v>57</v>
      </c>
      <c r="D8" s="7" t="s">
        <v>58</v>
      </c>
      <c r="E8" s="7" t="s">
        <v>10</v>
      </c>
      <c r="F8" s="7" t="s">
        <v>59</v>
      </c>
      <c r="G8" s="6" t="s">
        <v>243</v>
      </c>
      <c r="H8" t="s">
        <v>236</v>
      </c>
      <c r="I8">
        <v>10</v>
      </c>
      <c r="J8">
        <v>6</v>
      </c>
      <c r="K8">
        <v>40</v>
      </c>
      <c r="L8" s="5">
        <v>1.244</v>
      </c>
      <c r="M8">
        <f t="shared" si="0"/>
        <v>49.76</v>
      </c>
    </row>
    <row r="9" spans="1:14">
      <c r="A9" s="6">
        <f t="shared" si="1"/>
        <v>8</v>
      </c>
      <c r="B9" s="6">
        <v>23</v>
      </c>
      <c r="C9" s="7" t="s">
        <v>62</v>
      </c>
      <c r="D9" s="7" t="s">
        <v>63</v>
      </c>
      <c r="E9" s="7" t="s">
        <v>64</v>
      </c>
      <c r="F9" s="7" t="s">
        <v>65</v>
      </c>
      <c r="G9" s="8" t="s">
        <v>67</v>
      </c>
      <c r="H9" t="s">
        <v>236</v>
      </c>
      <c r="I9">
        <v>100</v>
      </c>
      <c r="J9">
        <v>6</v>
      </c>
      <c r="K9">
        <f>CEILING(SUM(PRODUCT(B9,J9),PRODUCT(0.2,B9,J9)),10)</f>
        <v>170</v>
      </c>
      <c r="L9" s="5">
        <v>5.8500000000000003E-2</v>
      </c>
      <c r="M9">
        <f t="shared" si="0"/>
        <v>9.9450000000000003</v>
      </c>
    </row>
    <row r="10" spans="1:14">
      <c r="A10" s="6">
        <f t="shared" si="1"/>
        <v>9</v>
      </c>
      <c r="B10" s="6">
        <v>1</v>
      </c>
      <c r="C10" s="7" t="s">
        <v>68</v>
      </c>
      <c r="D10" s="7" t="s">
        <v>46</v>
      </c>
      <c r="E10" s="7" t="s">
        <v>10</v>
      </c>
      <c r="F10" s="7" t="s">
        <v>69</v>
      </c>
      <c r="G10" s="6" t="s">
        <v>245</v>
      </c>
      <c r="H10" t="s">
        <v>236</v>
      </c>
      <c r="I10">
        <v>2</v>
      </c>
      <c r="J10">
        <v>6</v>
      </c>
      <c r="K10">
        <f>SUM(PRODUCT(B10,J10),3)</f>
        <v>9</v>
      </c>
      <c r="L10" s="5">
        <v>0.39</v>
      </c>
      <c r="M10">
        <f t="shared" si="0"/>
        <v>3.5100000000000002</v>
      </c>
    </row>
    <row r="11" spans="1:14">
      <c r="A11" s="6">
        <f t="shared" si="1"/>
        <v>10</v>
      </c>
      <c r="B11" s="6">
        <v>4</v>
      </c>
      <c r="C11" s="7" t="s">
        <v>72</v>
      </c>
      <c r="D11" s="7" t="s">
        <v>73</v>
      </c>
      <c r="E11" s="7" t="s">
        <v>64</v>
      </c>
      <c r="F11" s="7" t="s">
        <v>69</v>
      </c>
      <c r="G11" s="6" t="s">
        <v>246</v>
      </c>
      <c r="H11" t="s">
        <v>236</v>
      </c>
      <c r="I11">
        <v>10</v>
      </c>
      <c r="J11">
        <v>6</v>
      </c>
      <c r="K11">
        <f>CEILING(SUM(PRODUCT(B11,J11),PRODUCT(0.2,B11,J11)),10)</f>
        <v>30</v>
      </c>
      <c r="L11" s="5">
        <v>1.2689999999999999</v>
      </c>
      <c r="M11">
        <f t="shared" si="0"/>
        <v>38.07</v>
      </c>
    </row>
    <row r="12" spans="1:14">
      <c r="A12" s="6">
        <f t="shared" si="1"/>
        <v>11</v>
      </c>
      <c r="B12" s="6">
        <v>4</v>
      </c>
      <c r="C12" s="7" t="s">
        <v>259</v>
      </c>
      <c r="D12" s="7" t="s">
        <v>75</v>
      </c>
      <c r="E12" s="7" t="s">
        <v>76</v>
      </c>
      <c r="F12" s="7" t="s">
        <v>77</v>
      </c>
      <c r="G12" s="8" t="s">
        <v>79</v>
      </c>
      <c r="H12" t="s">
        <v>236</v>
      </c>
      <c r="I12">
        <v>5</v>
      </c>
      <c r="J12">
        <v>6</v>
      </c>
      <c r="K12">
        <f>SUM(PRODUCT(B12,J12),2)</f>
        <v>26</v>
      </c>
      <c r="L12" s="5">
        <v>0.53</v>
      </c>
      <c r="M12">
        <f t="shared" si="0"/>
        <v>13.780000000000001</v>
      </c>
    </row>
    <row r="13" spans="1:14">
      <c r="A13" s="6">
        <f t="shared" si="1"/>
        <v>12</v>
      </c>
      <c r="B13" s="6">
        <v>4</v>
      </c>
      <c r="C13" s="7" t="s">
        <v>80</v>
      </c>
      <c r="D13" s="7" t="s">
        <v>81</v>
      </c>
      <c r="E13" s="7" t="s">
        <v>82</v>
      </c>
      <c r="F13" s="7" t="s">
        <v>77</v>
      </c>
      <c r="G13" s="7" t="s">
        <v>322</v>
      </c>
      <c r="H13" t="s">
        <v>236</v>
      </c>
      <c r="I13">
        <v>10</v>
      </c>
      <c r="J13">
        <v>6</v>
      </c>
      <c r="K13">
        <f>SUM(PRODUCT(B13,J13),3)</f>
        <v>27</v>
      </c>
      <c r="L13" s="5">
        <v>8.3000000000000004E-2</v>
      </c>
      <c r="M13">
        <f t="shared" si="0"/>
        <v>2.2410000000000001</v>
      </c>
      <c r="N13" t="s">
        <v>338</v>
      </c>
    </row>
    <row r="14" spans="1:14">
      <c r="A14" s="6">
        <f t="shared" si="1"/>
        <v>13</v>
      </c>
      <c r="B14" s="6">
        <v>3</v>
      </c>
      <c r="C14" s="7" t="s">
        <v>86</v>
      </c>
      <c r="D14" s="7" t="s">
        <v>87</v>
      </c>
      <c r="E14" s="7" t="s">
        <v>88</v>
      </c>
      <c r="F14" s="7" t="s">
        <v>77</v>
      </c>
      <c r="G14" s="8" t="s">
        <v>90</v>
      </c>
      <c r="H14" t="s">
        <v>236</v>
      </c>
      <c r="I14">
        <v>4</v>
      </c>
      <c r="J14">
        <v>6</v>
      </c>
      <c r="K14">
        <f>SUM(PRODUCT(B14,J14),2)</f>
        <v>20</v>
      </c>
      <c r="L14" s="5">
        <v>1.17</v>
      </c>
      <c r="M14">
        <f t="shared" si="0"/>
        <v>23.4</v>
      </c>
    </row>
    <row r="15" spans="1:14">
      <c r="A15" s="6">
        <f t="shared" si="1"/>
        <v>14</v>
      </c>
      <c r="B15" s="6">
        <v>1</v>
      </c>
      <c r="C15" s="7" t="s">
        <v>91</v>
      </c>
      <c r="D15" s="7" t="s">
        <v>92</v>
      </c>
      <c r="E15" s="7" t="s">
        <v>93</v>
      </c>
      <c r="F15" s="7" t="s">
        <v>77</v>
      </c>
      <c r="G15" s="7" t="s">
        <v>323</v>
      </c>
      <c r="H15" t="s">
        <v>236</v>
      </c>
      <c r="I15">
        <v>2</v>
      </c>
      <c r="J15">
        <v>6</v>
      </c>
      <c r="K15">
        <f>SUM(PRODUCT(B15,J15),2)</f>
        <v>8</v>
      </c>
      <c r="L15" s="5">
        <v>1.66</v>
      </c>
      <c r="M15">
        <f t="shared" si="0"/>
        <v>13.28</v>
      </c>
    </row>
    <row r="16" spans="1:14">
      <c r="A16" s="6">
        <f t="shared" si="1"/>
        <v>15</v>
      </c>
      <c r="B16" s="6">
        <v>1</v>
      </c>
      <c r="C16" s="7" t="s">
        <v>97</v>
      </c>
      <c r="D16" s="7" t="s">
        <v>98</v>
      </c>
      <c r="E16" s="7" t="s">
        <v>99</v>
      </c>
      <c r="F16" s="7" t="s">
        <v>77</v>
      </c>
      <c r="G16" s="8" t="s">
        <v>101</v>
      </c>
      <c r="H16" t="s">
        <v>236</v>
      </c>
      <c r="I16">
        <v>2</v>
      </c>
      <c r="J16">
        <v>6</v>
      </c>
      <c r="K16">
        <f>SUM(PRODUCT(B16,J16),2)</f>
        <v>8</v>
      </c>
      <c r="L16" s="5">
        <v>3.72</v>
      </c>
      <c r="M16">
        <f t="shared" si="0"/>
        <v>29.76</v>
      </c>
    </row>
    <row r="17" spans="1:13">
      <c r="A17" s="6">
        <f t="shared" si="1"/>
        <v>16</v>
      </c>
      <c r="B17" s="6">
        <v>3</v>
      </c>
      <c r="C17" s="7" t="s">
        <v>115</v>
      </c>
      <c r="D17" s="7" t="s">
        <v>116</v>
      </c>
      <c r="E17" s="7" t="s">
        <v>117</v>
      </c>
      <c r="F17" s="7" t="s">
        <v>118</v>
      </c>
      <c r="G17" s="6" t="s">
        <v>250</v>
      </c>
      <c r="H17" t="s">
        <v>236</v>
      </c>
      <c r="I17">
        <v>10</v>
      </c>
      <c r="J17">
        <v>6</v>
      </c>
      <c r="K17">
        <v>20</v>
      </c>
      <c r="L17" s="5">
        <v>8.1000000000000003E-2</v>
      </c>
      <c r="M17">
        <f t="shared" si="0"/>
        <v>1.62</v>
      </c>
    </row>
    <row r="18" spans="1:13">
      <c r="A18" s="6">
        <f t="shared" si="1"/>
        <v>17</v>
      </c>
      <c r="B18" s="6">
        <v>1</v>
      </c>
      <c r="C18" s="7" t="s">
        <v>121</v>
      </c>
      <c r="D18" s="7" t="s">
        <v>116</v>
      </c>
      <c r="E18" s="7" t="s">
        <v>117</v>
      </c>
      <c r="F18" s="7" t="s">
        <v>122</v>
      </c>
      <c r="G18" s="6" t="s">
        <v>251</v>
      </c>
      <c r="H18" t="s">
        <v>236</v>
      </c>
      <c r="I18">
        <v>10</v>
      </c>
      <c r="J18">
        <v>6</v>
      </c>
      <c r="K18">
        <v>10</v>
      </c>
      <c r="L18" s="5">
        <v>8.1000000000000003E-2</v>
      </c>
      <c r="M18">
        <f t="shared" si="0"/>
        <v>0.81</v>
      </c>
    </row>
    <row r="19" spans="1:13">
      <c r="A19" s="6">
        <f t="shared" si="1"/>
        <v>18</v>
      </c>
      <c r="B19" s="6">
        <v>2</v>
      </c>
      <c r="C19" s="7" t="s">
        <v>124</v>
      </c>
      <c r="D19" s="7" t="s">
        <v>125</v>
      </c>
      <c r="E19" s="7" t="s">
        <v>36</v>
      </c>
      <c r="F19" s="7" t="s">
        <v>126</v>
      </c>
      <c r="G19" s="8" t="s">
        <v>127</v>
      </c>
      <c r="H19" t="s">
        <v>236</v>
      </c>
      <c r="I19">
        <v>10</v>
      </c>
      <c r="J19">
        <v>6</v>
      </c>
      <c r="K19">
        <f>CEILING(SUM(PRODUCT(B19,J19),PRODUCT(0.2,B19,J19)),10)</f>
        <v>20</v>
      </c>
      <c r="L19" s="5">
        <v>7.0999999999999994E-2</v>
      </c>
      <c r="M19">
        <f t="shared" si="0"/>
        <v>1.42</v>
      </c>
    </row>
    <row r="20" spans="1:13">
      <c r="A20" s="6">
        <f t="shared" si="1"/>
        <v>19</v>
      </c>
      <c r="B20" s="6">
        <v>3</v>
      </c>
      <c r="C20" s="7" t="s">
        <v>128</v>
      </c>
      <c r="D20" s="7" t="s">
        <v>116</v>
      </c>
      <c r="E20" s="7" t="s">
        <v>117</v>
      </c>
      <c r="F20" s="7" t="s">
        <v>129</v>
      </c>
      <c r="G20" s="6" t="s">
        <v>252</v>
      </c>
      <c r="H20" t="s">
        <v>236</v>
      </c>
      <c r="I20">
        <v>10</v>
      </c>
      <c r="J20">
        <v>6</v>
      </c>
      <c r="K20">
        <v>20</v>
      </c>
      <c r="L20" s="5">
        <v>8.1000000000000003E-2</v>
      </c>
      <c r="M20">
        <f t="shared" si="0"/>
        <v>1.62</v>
      </c>
    </row>
    <row r="21" spans="1:13">
      <c r="A21" s="6">
        <f t="shared" si="1"/>
        <v>20</v>
      </c>
      <c r="B21" s="6">
        <v>2</v>
      </c>
      <c r="C21" s="7" t="s">
        <v>131</v>
      </c>
      <c r="D21" s="7" t="s">
        <v>132</v>
      </c>
      <c r="E21" s="7" t="s">
        <v>36</v>
      </c>
      <c r="F21" s="7" t="s">
        <v>133</v>
      </c>
      <c r="G21" s="8" t="s">
        <v>134</v>
      </c>
      <c r="H21" t="s">
        <v>236</v>
      </c>
      <c r="I21">
        <v>10</v>
      </c>
      <c r="J21">
        <v>6</v>
      </c>
      <c r="K21">
        <f>CEILING(SUM(PRODUCT(B21,J21),PRODUCT(0.2,B21,J21)),10)</f>
        <v>20</v>
      </c>
      <c r="L21" s="5">
        <v>9.8000000000000004E-2</v>
      </c>
      <c r="M21">
        <f t="shared" si="0"/>
        <v>1.96</v>
      </c>
    </row>
    <row r="22" spans="1:13">
      <c r="A22" s="6">
        <f t="shared" si="1"/>
        <v>21</v>
      </c>
      <c r="B22" s="6">
        <v>25</v>
      </c>
      <c r="C22" s="7" t="s">
        <v>135</v>
      </c>
      <c r="D22" s="7" t="s">
        <v>136</v>
      </c>
      <c r="E22" s="7" t="s">
        <v>36</v>
      </c>
      <c r="F22" s="7" t="s">
        <v>137</v>
      </c>
      <c r="G22" s="8" t="s">
        <v>139</v>
      </c>
      <c r="H22" t="s">
        <v>236</v>
      </c>
      <c r="I22">
        <v>50</v>
      </c>
      <c r="J22">
        <v>6</v>
      </c>
      <c r="K22">
        <f>CEILING(SUM(PRODUCT(B22,J22),PRODUCT(0.2,B22,J22)),10)</f>
        <v>180</v>
      </c>
      <c r="L22" s="5">
        <v>4.36E-2</v>
      </c>
      <c r="M22">
        <f t="shared" si="0"/>
        <v>7.8479999999999999</v>
      </c>
    </row>
    <row r="23" spans="1:13">
      <c r="A23" s="6">
        <f t="shared" si="1"/>
        <v>22</v>
      </c>
      <c r="B23" s="6">
        <v>1</v>
      </c>
      <c r="C23" s="7" t="s">
        <v>140</v>
      </c>
      <c r="D23" s="7" t="s">
        <v>141</v>
      </c>
      <c r="E23" s="7" t="s">
        <v>142</v>
      </c>
      <c r="F23" s="7" t="s">
        <v>143</v>
      </c>
      <c r="G23" s="6" t="s">
        <v>253</v>
      </c>
      <c r="H23" t="s">
        <v>236</v>
      </c>
      <c r="I23">
        <v>10</v>
      </c>
      <c r="J23">
        <v>6</v>
      </c>
      <c r="K23">
        <v>10</v>
      </c>
      <c r="L23" s="5">
        <v>8.3000000000000004E-2</v>
      </c>
      <c r="M23">
        <f t="shared" si="0"/>
        <v>0.83000000000000007</v>
      </c>
    </row>
    <row r="24" spans="1:13">
      <c r="A24" s="6">
        <f t="shared" si="1"/>
        <v>23</v>
      </c>
      <c r="B24" s="6">
        <v>2</v>
      </c>
      <c r="C24" s="7" t="s">
        <v>145</v>
      </c>
      <c r="D24" s="7" t="s">
        <v>146</v>
      </c>
      <c r="E24" s="7" t="s">
        <v>36</v>
      </c>
      <c r="F24" s="7" t="s">
        <v>147</v>
      </c>
      <c r="G24" s="8" t="s">
        <v>148</v>
      </c>
      <c r="H24" t="s">
        <v>236</v>
      </c>
      <c r="I24">
        <v>10</v>
      </c>
      <c r="J24">
        <v>6</v>
      </c>
      <c r="K24">
        <f>CEILING(SUM(PRODUCT(B24,J24),PRODUCT(0.2,B24,J24)),10)</f>
        <v>20</v>
      </c>
      <c r="L24" s="5">
        <v>9.8000000000000004E-2</v>
      </c>
      <c r="M24">
        <f t="shared" si="0"/>
        <v>1.96</v>
      </c>
    </row>
    <row r="25" spans="1:13">
      <c r="A25" s="6">
        <f t="shared" si="1"/>
        <v>24</v>
      </c>
      <c r="B25" s="6">
        <v>1</v>
      </c>
      <c r="C25" s="7" t="s">
        <v>149</v>
      </c>
      <c r="D25" s="7" t="s">
        <v>116</v>
      </c>
      <c r="E25" s="7" t="s">
        <v>117</v>
      </c>
      <c r="F25" s="7" t="s">
        <v>150</v>
      </c>
      <c r="G25" s="6" t="s">
        <v>254</v>
      </c>
      <c r="H25" t="s">
        <v>236</v>
      </c>
      <c r="I25">
        <v>10</v>
      </c>
      <c r="J25">
        <v>6</v>
      </c>
      <c r="K25">
        <v>10</v>
      </c>
      <c r="L25" s="5">
        <v>8.8999999999999996E-2</v>
      </c>
      <c r="M25">
        <f t="shared" si="0"/>
        <v>0.8899999999999999</v>
      </c>
    </row>
    <row r="26" spans="1:13">
      <c r="A26" s="6">
        <f t="shared" si="1"/>
        <v>25</v>
      </c>
      <c r="B26" s="6">
        <v>15</v>
      </c>
      <c r="C26" s="7" t="s">
        <v>152</v>
      </c>
      <c r="D26" s="7" t="s">
        <v>153</v>
      </c>
      <c r="E26" s="7" t="s">
        <v>154</v>
      </c>
      <c r="F26" s="7" t="s">
        <v>118</v>
      </c>
      <c r="G26" s="6" t="s">
        <v>255</v>
      </c>
      <c r="H26" t="s">
        <v>236</v>
      </c>
      <c r="I26">
        <v>20</v>
      </c>
      <c r="J26">
        <v>6</v>
      </c>
      <c r="K26">
        <f>CEILING(SUM(PRODUCT(B26,J26),PRODUCT(0.2,B26,J26)),10)</f>
        <v>110</v>
      </c>
      <c r="L26" s="5">
        <v>7.3999999999999996E-2</v>
      </c>
      <c r="M26">
        <f t="shared" si="0"/>
        <v>8.1399999999999988</v>
      </c>
    </row>
    <row r="27" spans="1:13">
      <c r="A27" s="6">
        <f t="shared" si="1"/>
        <v>26</v>
      </c>
      <c r="B27" s="6">
        <v>8</v>
      </c>
      <c r="C27" s="7" t="s">
        <v>157</v>
      </c>
      <c r="D27" s="7" t="s">
        <v>158</v>
      </c>
      <c r="E27" s="7" t="s">
        <v>159</v>
      </c>
      <c r="F27" s="7" t="s">
        <v>129</v>
      </c>
      <c r="G27" s="6" t="s">
        <v>256</v>
      </c>
      <c r="H27" t="s">
        <v>236</v>
      </c>
      <c r="I27">
        <v>10</v>
      </c>
      <c r="J27">
        <v>6</v>
      </c>
      <c r="K27">
        <f>PRODUCT(J27,I27)</f>
        <v>60</v>
      </c>
      <c r="L27" s="5">
        <v>0.26400000000000001</v>
      </c>
      <c r="M27">
        <f t="shared" si="0"/>
        <v>15.84</v>
      </c>
    </row>
    <row r="28" spans="1:13">
      <c r="A28" s="6">
        <f t="shared" si="1"/>
        <v>27</v>
      </c>
      <c r="B28" s="6">
        <v>4</v>
      </c>
      <c r="C28" s="7" t="s">
        <v>161</v>
      </c>
      <c r="D28" s="7" t="s">
        <v>162</v>
      </c>
      <c r="E28" s="7" t="s">
        <v>159</v>
      </c>
      <c r="F28" s="7" t="s">
        <v>163</v>
      </c>
      <c r="G28" s="6" t="s">
        <v>257</v>
      </c>
      <c r="H28" t="s">
        <v>236</v>
      </c>
      <c r="I28">
        <v>10</v>
      </c>
      <c r="J28">
        <v>6</v>
      </c>
      <c r="K28">
        <f>CEILING(SUM(PRODUCT(B28,J28),PRODUCT(0.2,B28,J28)),10)</f>
        <v>30</v>
      </c>
      <c r="L28" s="5">
        <v>8.3000000000000004E-2</v>
      </c>
      <c r="M28">
        <f t="shared" si="0"/>
        <v>2.4900000000000002</v>
      </c>
    </row>
    <row r="29" spans="1:13">
      <c r="A29" s="6">
        <f t="shared" si="1"/>
        <v>28</v>
      </c>
      <c r="B29" s="6">
        <v>2</v>
      </c>
      <c r="C29" s="7" t="s">
        <v>165</v>
      </c>
      <c r="D29" s="7" t="s">
        <v>166</v>
      </c>
      <c r="E29" s="7" t="s">
        <v>117</v>
      </c>
      <c r="F29" s="7" t="s">
        <v>163</v>
      </c>
      <c r="G29" s="6" t="s">
        <v>258</v>
      </c>
      <c r="H29" t="s">
        <v>236</v>
      </c>
      <c r="I29">
        <v>10</v>
      </c>
      <c r="J29">
        <v>6</v>
      </c>
      <c r="K29">
        <f>CEILING(SUM(PRODUCT(B29,J29),PRODUCT(0.2,B29,J29)),10)</f>
        <v>20</v>
      </c>
      <c r="L29" s="5">
        <v>0.17100000000000001</v>
      </c>
      <c r="M29">
        <f t="shared" si="0"/>
        <v>3.4200000000000004</v>
      </c>
    </row>
    <row r="30" spans="1:13">
      <c r="A30" s="6">
        <f t="shared" si="1"/>
        <v>29</v>
      </c>
      <c r="B30" s="6">
        <v>1</v>
      </c>
      <c r="C30" s="7" t="s">
        <v>170</v>
      </c>
      <c r="D30" s="7" t="s">
        <v>171</v>
      </c>
      <c r="E30" s="7" t="s">
        <v>172</v>
      </c>
      <c r="F30" s="7" t="s">
        <v>77</v>
      </c>
      <c r="G30" s="8" t="s">
        <v>174</v>
      </c>
      <c r="H30" t="s">
        <v>236</v>
      </c>
      <c r="I30">
        <v>2</v>
      </c>
      <c r="J30">
        <v>6</v>
      </c>
      <c r="K30">
        <f>SUM(PRODUCT(B30,J30),1)</f>
        <v>7</v>
      </c>
      <c r="L30" s="5">
        <v>6.35</v>
      </c>
      <c r="M30">
        <f t="shared" si="0"/>
        <v>44.449999999999996</v>
      </c>
    </row>
    <row r="31" spans="1:13">
      <c r="A31" s="6">
        <f t="shared" si="1"/>
        <v>30</v>
      </c>
      <c r="B31" s="6">
        <v>1</v>
      </c>
      <c r="C31" s="7" t="s">
        <v>301</v>
      </c>
      <c r="D31" s="7" t="s">
        <v>176</v>
      </c>
      <c r="E31" s="7" t="s">
        <v>177</v>
      </c>
      <c r="F31" s="7" t="s">
        <v>77</v>
      </c>
      <c r="G31" s="8" t="s">
        <v>179</v>
      </c>
      <c r="H31" t="s">
        <v>236</v>
      </c>
      <c r="I31">
        <v>2</v>
      </c>
      <c r="J31">
        <v>6</v>
      </c>
      <c r="K31">
        <f>SUM(PRODUCT(B31,J31),1)</f>
        <v>7</v>
      </c>
      <c r="L31" s="5">
        <v>10.55</v>
      </c>
      <c r="M31">
        <f t="shared" si="0"/>
        <v>73.850000000000009</v>
      </c>
    </row>
    <row r="32" spans="1:13">
      <c r="A32" s="6">
        <f t="shared" si="1"/>
        <v>31</v>
      </c>
      <c r="B32" s="6">
        <v>4</v>
      </c>
      <c r="C32" s="7" t="s">
        <v>308</v>
      </c>
      <c r="D32" s="7" t="s">
        <v>276</v>
      </c>
      <c r="E32" s="7" t="s">
        <v>222</v>
      </c>
      <c r="F32" s="7" t="s">
        <v>77</v>
      </c>
      <c r="G32" s="8" t="s">
        <v>326</v>
      </c>
      <c r="H32" t="s">
        <v>236</v>
      </c>
      <c r="I32">
        <v>5</v>
      </c>
      <c r="J32">
        <v>6</v>
      </c>
      <c r="K32">
        <f>PRODUCT(I32,J32)</f>
        <v>30</v>
      </c>
      <c r="L32" s="5">
        <v>0.91</v>
      </c>
      <c r="M32">
        <f t="shared" si="0"/>
        <v>27.3</v>
      </c>
    </row>
    <row r="33" spans="1:13">
      <c r="A33" s="6">
        <f t="shared" si="1"/>
        <v>32</v>
      </c>
      <c r="B33" s="6">
        <v>5</v>
      </c>
      <c r="C33" s="7" t="s">
        <v>184</v>
      </c>
      <c r="D33" s="7" t="s">
        <v>185</v>
      </c>
      <c r="E33" s="7" t="s">
        <v>186</v>
      </c>
      <c r="F33" s="7" t="s">
        <v>77</v>
      </c>
      <c r="G33" s="8" t="s">
        <v>188</v>
      </c>
      <c r="H33" t="s">
        <v>236</v>
      </c>
      <c r="I33">
        <v>6</v>
      </c>
      <c r="J33">
        <v>6</v>
      </c>
      <c r="K33">
        <f>PRODUCT(I33,J33)</f>
        <v>36</v>
      </c>
      <c r="L33" s="5">
        <v>5.18</v>
      </c>
      <c r="M33">
        <f t="shared" si="0"/>
        <v>186.48</v>
      </c>
    </row>
    <row r="34" spans="1:13">
      <c r="A34" s="6">
        <f t="shared" si="1"/>
        <v>33</v>
      </c>
      <c r="B34" s="6">
        <v>1</v>
      </c>
      <c r="C34" s="7" t="s">
        <v>189</v>
      </c>
      <c r="D34" s="7" t="s">
        <v>190</v>
      </c>
      <c r="E34" s="7" t="s">
        <v>191</v>
      </c>
      <c r="F34" s="7" t="s">
        <v>77</v>
      </c>
      <c r="G34" s="7" t="s">
        <v>260</v>
      </c>
      <c r="H34" t="s">
        <v>236</v>
      </c>
      <c r="I34">
        <v>2</v>
      </c>
      <c r="J34">
        <v>6</v>
      </c>
      <c r="K34">
        <f>SUM(PRODUCT(B34,J34),1)</f>
        <v>7</v>
      </c>
      <c r="L34" s="5">
        <v>4.25</v>
      </c>
      <c r="M34">
        <f t="shared" si="0"/>
        <v>29.75</v>
      </c>
    </row>
    <row r="35" spans="1:13">
      <c r="A35" s="6">
        <f t="shared" si="1"/>
        <v>34</v>
      </c>
      <c r="B35" s="6">
        <v>1</v>
      </c>
      <c r="C35" s="7" t="s">
        <v>194</v>
      </c>
      <c r="D35" s="7" t="s">
        <v>195</v>
      </c>
      <c r="E35" s="7" t="s">
        <v>191</v>
      </c>
      <c r="F35" s="7" t="s">
        <v>77</v>
      </c>
      <c r="G35" s="6" t="s">
        <v>261</v>
      </c>
      <c r="H35" t="s">
        <v>236</v>
      </c>
      <c r="I35">
        <v>2</v>
      </c>
      <c r="J35">
        <v>6</v>
      </c>
      <c r="K35">
        <f>SUM(PRODUCT(B35,J35),1)</f>
        <v>7</v>
      </c>
      <c r="L35" s="5">
        <v>22.2</v>
      </c>
      <c r="M35">
        <f t="shared" si="0"/>
        <v>155.4</v>
      </c>
    </row>
    <row r="36" spans="1:13">
      <c r="A36" s="6">
        <f t="shared" si="1"/>
        <v>35</v>
      </c>
      <c r="B36" s="6">
        <v>3</v>
      </c>
      <c r="C36" s="7" t="s">
        <v>198</v>
      </c>
      <c r="D36" s="7" t="s">
        <v>199</v>
      </c>
      <c r="E36" s="7" t="s">
        <v>200</v>
      </c>
      <c r="F36" s="7" t="s">
        <v>77</v>
      </c>
      <c r="G36" s="6" t="s">
        <v>264</v>
      </c>
      <c r="H36" t="s">
        <v>236</v>
      </c>
      <c r="I36">
        <v>4</v>
      </c>
      <c r="J36">
        <v>6</v>
      </c>
      <c r="K36">
        <f>ROUNDUP(SUM(PRODUCT(B36,J36),PRODUCT(0.2,B36,J36)),0)</f>
        <v>22</v>
      </c>
      <c r="L36" s="5">
        <v>18.079999999999998</v>
      </c>
      <c r="M36">
        <f t="shared" si="0"/>
        <v>397.76</v>
      </c>
    </row>
    <row r="37" spans="1:13">
      <c r="A37" s="6">
        <f t="shared" si="1"/>
        <v>36</v>
      </c>
      <c r="B37" s="6">
        <v>2</v>
      </c>
      <c r="C37" s="7" t="s">
        <v>207</v>
      </c>
      <c r="D37" s="7" t="s">
        <v>277</v>
      </c>
      <c r="E37" s="7" t="s">
        <v>208</v>
      </c>
      <c r="F37" s="7" t="s">
        <v>77</v>
      </c>
      <c r="G37" s="6" t="s">
        <v>267</v>
      </c>
      <c r="H37" t="s">
        <v>236</v>
      </c>
      <c r="I37">
        <v>3</v>
      </c>
      <c r="J37">
        <v>6</v>
      </c>
      <c r="K37">
        <f>PRODUCT(I37,J37)</f>
        <v>18</v>
      </c>
      <c r="L37" s="5">
        <v>2.15</v>
      </c>
      <c r="M37">
        <f t="shared" si="0"/>
        <v>38.699999999999996</v>
      </c>
    </row>
    <row r="38" spans="1:13">
      <c r="A38" s="6">
        <f t="shared" si="1"/>
        <v>37</v>
      </c>
      <c r="B38" s="6">
        <v>3</v>
      </c>
      <c r="C38" s="7" t="s">
        <v>211</v>
      </c>
      <c r="D38" s="7" t="s">
        <v>271</v>
      </c>
      <c r="E38" s="7" t="s">
        <v>270</v>
      </c>
      <c r="F38" s="7"/>
      <c r="G38" s="8" t="s">
        <v>268</v>
      </c>
      <c r="H38" t="s">
        <v>236</v>
      </c>
      <c r="I38">
        <v>4</v>
      </c>
      <c r="J38">
        <v>6</v>
      </c>
      <c r="K38">
        <f>PRODUCT(I38,J38)</f>
        <v>24</v>
      </c>
      <c r="L38" s="5">
        <v>1.1399999999999999</v>
      </c>
      <c r="M38">
        <f t="shared" si="0"/>
        <v>27.36</v>
      </c>
    </row>
    <row r="39" spans="1:13">
      <c r="A39" s="6">
        <f t="shared" si="1"/>
        <v>38</v>
      </c>
      <c r="B39" s="6">
        <v>1</v>
      </c>
      <c r="C39" s="7" t="s">
        <v>225</v>
      </c>
      <c r="D39" s="7" t="s">
        <v>226</v>
      </c>
      <c r="E39" s="7" t="s">
        <v>227</v>
      </c>
      <c r="F39" s="7" t="s">
        <v>228</v>
      </c>
      <c r="G39" s="8" t="s">
        <v>230</v>
      </c>
      <c r="H39" t="s">
        <v>236</v>
      </c>
      <c r="I39">
        <v>2</v>
      </c>
      <c r="J39">
        <v>6</v>
      </c>
      <c r="K39">
        <f>SUM(PRODUCT(B39,J39),1)</f>
        <v>7</v>
      </c>
      <c r="L39" s="5">
        <v>2.97</v>
      </c>
      <c r="M39">
        <f t="shared" si="0"/>
        <v>20.790000000000003</v>
      </c>
    </row>
    <row r="40" spans="1:13">
      <c r="A40" s="9">
        <f t="shared" si="1"/>
        <v>39</v>
      </c>
      <c r="B40" s="6">
        <v>2</v>
      </c>
      <c r="C40" s="6"/>
      <c r="D40" s="6" t="s">
        <v>311</v>
      </c>
      <c r="E40" s="6" t="s">
        <v>280</v>
      </c>
      <c r="F40" s="6"/>
      <c r="G40" s="6" t="s">
        <v>279</v>
      </c>
      <c r="H40" t="s">
        <v>236</v>
      </c>
      <c r="I40">
        <v>2</v>
      </c>
      <c r="J40">
        <v>6</v>
      </c>
      <c r="K40">
        <f>SUM(PRODUCT(I40,J40),1)</f>
        <v>13</v>
      </c>
      <c r="L40" s="5">
        <v>6.15</v>
      </c>
      <c r="M40">
        <f t="shared" si="0"/>
        <v>79.95</v>
      </c>
    </row>
    <row r="41" spans="1:13">
      <c r="A41" s="9">
        <f t="shared" si="1"/>
        <v>40</v>
      </c>
      <c r="B41" s="6">
        <v>2</v>
      </c>
      <c r="C41" s="6"/>
      <c r="D41" s="6" t="s">
        <v>312</v>
      </c>
      <c r="E41" s="6" t="s">
        <v>283</v>
      </c>
      <c r="F41" s="6"/>
      <c r="G41" s="6" t="s">
        <v>282</v>
      </c>
      <c r="H41" t="s">
        <v>236</v>
      </c>
      <c r="I41">
        <v>2</v>
      </c>
      <c r="J41">
        <v>6</v>
      </c>
      <c r="K41">
        <f>SUM(PRODUCT(I41,J41),1)</f>
        <v>13</v>
      </c>
      <c r="L41" s="5">
        <v>2.8</v>
      </c>
      <c r="M41">
        <f t="shared" si="0"/>
        <v>36.4</v>
      </c>
    </row>
    <row r="42" spans="1:13">
      <c r="A42" s="9">
        <f t="shared" si="1"/>
        <v>41</v>
      </c>
      <c r="B42" s="6">
        <v>100</v>
      </c>
      <c r="C42" s="6"/>
      <c r="D42" s="6" t="s">
        <v>313</v>
      </c>
      <c r="E42" s="6" t="s">
        <v>286</v>
      </c>
      <c r="F42" s="6"/>
      <c r="G42" s="6" t="s">
        <v>287</v>
      </c>
      <c r="H42" t="s">
        <v>236</v>
      </c>
      <c r="I42">
        <f>PRODUCT(B42,1.2)</f>
        <v>120</v>
      </c>
      <c r="J42">
        <v>6</v>
      </c>
      <c r="K42">
        <f>MROUND(PRODUCT(I42,J42),1000)</f>
        <v>1000</v>
      </c>
      <c r="L42" s="5">
        <v>0.29370000000000002</v>
      </c>
      <c r="M42">
        <f>PRODUCT(K42,0.1958)</f>
        <v>195.8</v>
      </c>
    </row>
    <row r="43" spans="1:13">
      <c r="A43" s="9">
        <f t="shared" si="1"/>
        <v>42</v>
      </c>
      <c r="B43" s="6">
        <f>SUM(50,40)</f>
        <v>90</v>
      </c>
      <c r="C43" s="6"/>
      <c r="D43" s="6" t="s">
        <v>314</v>
      </c>
      <c r="E43" s="6" t="s">
        <v>286</v>
      </c>
      <c r="F43" s="6"/>
      <c r="G43" s="6" t="s">
        <v>289</v>
      </c>
      <c r="H43" t="s">
        <v>236</v>
      </c>
      <c r="I43">
        <f>MROUND(PRODUCT(B43,1.2),10)</f>
        <v>110</v>
      </c>
      <c r="J43">
        <v>6</v>
      </c>
      <c r="K43">
        <f>MROUND(PRODUCT(I43,J43),1000)</f>
        <v>1000</v>
      </c>
      <c r="L43" s="5">
        <v>9.5699999999999993E-2</v>
      </c>
      <c r="M43">
        <f>PRODUCT(K43,0.0638)</f>
        <v>63.8</v>
      </c>
    </row>
    <row r="45" spans="1:13">
      <c r="G45" t="s">
        <v>290</v>
      </c>
      <c r="M45">
        <f>SUM(M2:M43)</f>
        <v>1780.2389999999998</v>
      </c>
    </row>
  </sheetData>
  <printOptions gridLines="1"/>
  <pageMargins left="0.2" right="0.2" top="0.75" bottom="0.75" header="0.3" footer="0.3"/>
  <pageSetup paperSize="17" scale="94" orientation="landscape" r:id="rId1"/>
  <headerFooter>
    <oddHeader>&amp;C&amp;"-,Bold"&amp;16 126Y-267977 FVTX FEM Interface Board BOM version 2</oddHead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view="pageLayout" zoomScaleNormal="100" workbookViewId="0">
      <selection activeCell="I45" sqref="I45"/>
    </sheetView>
  </sheetViews>
  <sheetFormatPr defaultRowHeight="15"/>
  <cols>
    <col min="1" max="1" width="5.28515625" customWidth="1"/>
    <col min="2" max="2" width="4.7109375" customWidth="1"/>
    <col min="3" max="3" width="9.7109375" customWidth="1"/>
    <col min="4" max="4" width="35.85546875" customWidth="1"/>
    <col min="5" max="5" width="18.140625" customWidth="1"/>
    <col min="6" max="6" width="6" customWidth="1"/>
    <col min="7" max="7" width="20.28515625" customWidth="1"/>
    <col min="8" max="8" width="11.85546875" customWidth="1"/>
    <col min="9" max="9" width="7.28515625" customWidth="1"/>
    <col min="10" max="10" width="9.5703125" customWidth="1"/>
    <col min="11" max="11" width="7.42578125" customWidth="1"/>
    <col min="12" max="12" width="9.140625" style="5" customWidth="1"/>
    <col min="13" max="13" width="8.42578125" customWidth="1"/>
  </cols>
  <sheetData>
    <row r="1" spans="1:13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291</v>
      </c>
      <c r="H1" s="2" t="s">
        <v>234</v>
      </c>
      <c r="I1" s="2" t="s">
        <v>235</v>
      </c>
      <c r="J1" s="2" t="s">
        <v>292</v>
      </c>
      <c r="K1" s="2" t="s">
        <v>293</v>
      </c>
      <c r="L1" s="4" t="s">
        <v>288</v>
      </c>
      <c r="M1" s="2" t="s">
        <v>295</v>
      </c>
    </row>
    <row r="2" spans="1:13">
      <c r="A2" s="6">
        <v>1</v>
      </c>
      <c r="B2" s="6">
        <v>3</v>
      </c>
      <c r="C2" s="7" t="s">
        <v>16</v>
      </c>
      <c r="D2" s="7" t="s">
        <v>17</v>
      </c>
      <c r="E2" s="7" t="s">
        <v>18</v>
      </c>
      <c r="F2" s="7" t="s">
        <v>19</v>
      </c>
      <c r="G2" s="7" t="s">
        <v>239</v>
      </c>
      <c r="H2" t="s">
        <v>238</v>
      </c>
      <c r="I2">
        <v>50</v>
      </c>
      <c r="J2">
        <v>6</v>
      </c>
      <c r="K2">
        <v>50</v>
      </c>
      <c r="L2" s="5">
        <v>0.04</v>
      </c>
      <c r="M2">
        <f>PRODUCT(K2,L2)</f>
        <v>2</v>
      </c>
    </row>
    <row r="3" spans="1:13">
      <c r="A3" s="6">
        <f>SUM(A2,1)</f>
        <v>2</v>
      </c>
      <c r="B3" s="6">
        <v>12</v>
      </c>
      <c r="C3" s="7" t="s">
        <v>28</v>
      </c>
      <c r="D3" s="7" t="s">
        <v>29</v>
      </c>
      <c r="E3" s="7" t="s">
        <v>30</v>
      </c>
      <c r="F3" s="7" t="s">
        <v>31</v>
      </c>
      <c r="G3" s="8" t="s">
        <v>32</v>
      </c>
      <c r="H3" t="s">
        <v>238</v>
      </c>
      <c r="I3">
        <v>50</v>
      </c>
      <c r="J3">
        <v>6</v>
      </c>
      <c r="K3">
        <v>100</v>
      </c>
      <c r="L3" s="5">
        <v>0.18</v>
      </c>
      <c r="M3">
        <f>PRODUCT(K3,L3)</f>
        <v>18</v>
      </c>
    </row>
    <row r="4" spans="1:13">
      <c r="A4" s="6">
        <f>SUM(A3,1)</f>
        <v>3</v>
      </c>
      <c r="B4" s="6">
        <v>1</v>
      </c>
      <c r="C4" s="7" t="s">
        <v>303</v>
      </c>
      <c r="D4" s="7" t="s">
        <v>302</v>
      </c>
      <c r="E4" s="7" t="s">
        <v>182</v>
      </c>
      <c r="F4" s="7" t="s">
        <v>77</v>
      </c>
      <c r="G4" s="6" t="s">
        <v>265</v>
      </c>
      <c r="H4" t="s">
        <v>238</v>
      </c>
      <c r="I4">
        <v>2</v>
      </c>
      <c r="J4">
        <v>6</v>
      </c>
      <c r="K4">
        <f>SUM(PRODUCT(B4,J4),1)</f>
        <v>7</v>
      </c>
      <c r="L4" s="5">
        <v>79</v>
      </c>
      <c r="M4">
        <f>PRODUCT(K4,L4)</f>
        <v>553</v>
      </c>
    </row>
    <row r="5" spans="1:13">
      <c r="A5" s="6">
        <f>SUM(A4,1)</f>
        <v>4</v>
      </c>
      <c r="B5" s="6">
        <v>1</v>
      </c>
      <c r="C5" s="7" t="s">
        <v>310</v>
      </c>
      <c r="D5" s="7" t="s">
        <v>309</v>
      </c>
      <c r="E5" s="7" t="s">
        <v>231</v>
      </c>
      <c r="F5" s="7" t="s">
        <v>77</v>
      </c>
      <c r="G5" s="8" t="s">
        <v>233</v>
      </c>
      <c r="H5" t="s">
        <v>238</v>
      </c>
      <c r="I5">
        <v>2</v>
      </c>
      <c r="J5">
        <v>6</v>
      </c>
      <c r="K5">
        <f>SUM(PRODUCT(B5,J5),1)</f>
        <v>7</v>
      </c>
      <c r="L5" s="5">
        <v>35</v>
      </c>
      <c r="M5">
        <f>PRODUCT(K5,L5)</f>
        <v>245</v>
      </c>
    </row>
    <row r="6" spans="1:13">
      <c r="A6" s="6">
        <f>SUM(A5,1)</f>
        <v>5</v>
      </c>
      <c r="B6" s="6">
        <v>2</v>
      </c>
      <c r="C6" s="7" t="s">
        <v>109</v>
      </c>
      <c r="D6" s="7" t="s">
        <v>110</v>
      </c>
      <c r="E6" s="7" t="s">
        <v>111</v>
      </c>
      <c r="F6" s="7" t="s">
        <v>77</v>
      </c>
      <c r="G6" s="7" t="s">
        <v>248</v>
      </c>
      <c r="H6" t="s">
        <v>238</v>
      </c>
      <c r="I6">
        <v>3</v>
      </c>
      <c r="J6">
        <v>6</v>
      </c>
      <c r="K6">
        <f>SUM(PRODUCT(B6,J6),2)</f>
        <v>14</v>
      </c>
      <c r="L6" s="5">
        <v>3.73</v>
      </c>
      <c r="M6">
        <f>PRODUCT(K6,L6)</f>
        <v>52.22</v>
      </c>
    </row>
    <row r="7" spans="1:13">
      <c r="A7" s="6"/>
      <c r="B7" s="6"/>
      <c r="C7" s="6"/>
      <c r="D7" s="6"/>
      <c r="E7" s="6"/>
      <c r="F7" s="6"/>
      <c r="G7" s="6"/>
    </row>
    <row r="8" spans="1:13">
      <c r="A8" s="6"/>
      <c r="B8" s="6"/>
      <c r="C8" s="6"/>
      <c r="D8" s="6"/>
      <c r="E8" s="6"/>
      <c r="F8" s="6"/>
      <c r="G8" s="6" t="s">
        <v>290</v>
      </c>
      <c r="M8">
        <f>SUM(M2:M6)</f>
        <v>870.22</v>
      </c>
    </row>
    <row r="9" spans="1:13">
      <c r="A9" s="6"/>
      <c r="B9" s="6"/>
      <c r="C9" s="6"/>
      <c r="D9" s="6"/>
      <c r="E9" s="6"/>
      <c r="F9" s="6"/>
      <c r="G9" s="6"/>
    </row>
    <row r="10" spans="1:13">
      <c r="A10" s="6"/>
      <c r="B10" s="6"/>
      <c r="C10" s="6"/>
      <c r="D10" s="6"/>
      <c r="E10" s="6"/>
      <c r="F10" s="6"/>
      <c r="G10" s="6"/>
    </row>
    <row r="11" spans="1:13">
      <c r="A11" s="6"/>
      <c r="B11" s="6"/>
      <c r="C11" s="6"/>
      <c r="D11" s="6"/>
      <c r="E11" s="6"/>
      <c r="F11" s="6"/>
      <c r="G11" s="6"/>
    </row>
    <row r="12" spans="1:13">
      <c r="A12" s="6"/>
      <c r="B12" s="6"/>
      <c r="C12" s="6"/>
      <c r="D12" s="6"/>
      <c r="E12" s="6"/>
      <c r="F12" s="6"/>
      <c r="G12" s="6"/>
    </row>
    <row r="13" spans="1:13">
      <c r="A13" s="6"/>
      <c r="B13" s="6"/>
      <c r="C13" s="6"/>
      <c r="D13" s="6"/>
      <c r="E13" s="6"/>
      <c r="F13" s="6"/>
      <c r="G13" s="6"/>
    </row>
    <row r="14" spans="1:13">
      <c r="A14" s="6"/>
      <c r="B14" s="6"/>
      <c r="C14" s="6"/>
      <c r="D14" s="6"/>
      <c r="E14" s="6"/>
      <c r="F14" s="6"/>
      <c r="G14" s="6"/>
    </row>
    <row r="15" spans="1:13">
      <c r="A15" s="6"/>
      <c r="B15" s="6"/>
      <c r="C15" s="6"/>
      <c r="D15" s="6"/>
      <c r="E15" s="6"/>
      <c r="F15" s="6"/>
      <c r="G15" s="6"/>
    </row>
    <row r="16" spans="1:13">
      <c r="A16" s="6"/>
      <c r="B16" s="6"/>
      <c r="C16" s="6"/>
      <c r="D16" s="6"/>
      <c r="E16" s="6"/>
      <c r="F16" s="6"/>
      <c r="G16" s="6"/>
    </row>
    <row r="17" spans="1:7">
      <c r="A17" s="6"/>
      <c r="B17" s="6"/>
      <c r="C17" s="6"/>
      <c r="D17" s="6"/>
      <c r="E17" s="6"/>
      <c r="F17" s="6"/>
      <c r="G17" s="6"/>
    </row>
    <row r="18" spans="1:7">
      <c r="A18" s="6"/>
      <c r="B18" s="6"/>
      <c r="C18" s="6"/>
      <c r="D18" s="6"/>
      <c r="E18" s="6"/>
      <c r="F18" s="6"/>
      <c r="G18" s="6"/>
    </row>
    <row r="19" spans="1:7">
      <c r="A19" s="6"/>
      <c r="B19" s="6"/>
      <c r="C19" s="6"/>
      <c r="D19" s="6"/>
      <c r="E19" s="6"/>
      <c r="F19" s="6"/>
      <c r="G19" s="6"/>
    </row>
    <row r="20" spans="1:7">
      <c r="A20" s="6"/>
      <c r="B20" s="6"/>
      <c r="C20" s="6"/>
      <c r="D20" s="6"/>
      <c r="E20" s="6"/>
      <c r="F20" s="6"/>
      <c r="G20" s="6"/>
    </row>
    <row r="21" spans="1:7">
      <c r="A21" s="6"/>
      <c r="B21" s="6"/>
      <c r="C21" s="6"/>
      <c r="D21" s="6"/>
      <c r="E21" s="6"/>
      <c r="F21" s="6"/>
      <c r="G21" s="6"/>
    </row>
    <row r="22" spans="1:7">
      <c r="A22" s="6"/>
      <c r="B22" s="6"/>
      <c r="C22" s="6"/>
      <c r="D22" s="6"/>
      <c r="E22" s="6"/>
      <c r="F22" s="6"/>
      <c r="G22" s="6"/>
    </row>
    <row r="23" spans="1:7">
      <c r="A23" s="6"/>
      <c r="B23" s="6"/>
      <c r="C23" s="6"/>
      <c r="D23" s="6"/>
      <c r="E23" s="6"/>
      <c r="F23" s="6"/>
      <c r="G23" s="6"/>
    </row>
    <row r="24" spans="1:7">
      <c r="A24" s="6"/>
      <c r="B24" s="6"/>
      <c r="C24" s="6"/>
      <c r="D24" s="6"/>
      <c r="E24" s="6"/>
      <c r="F24" s="6"/>
      <c r="G24" s="6"/>
    </row>
    <row r="25" spans="1:7">
      <c r="A25" s="6"/>
      <c r="B25" s="6"/>
      <c r="C25" s="6"/>
      <c r="D25" s="6"/>
      <c r="E25" s="6"/>
      <c r="F25" s="6"/>
      <c r="G25" s="6"/>
    </row>
    <row r="26" spans="1:7">
      <c r="A26" s="6"/>
      <c r="B26" s="6"/>
      <c r="C26" s="6"/>
      <c r="D26" s="6"/>
      <c r="E26" s="6"/>
      <c r="F26" s="6"/>
      <c r="G26" s="6"/>
    </row>
    <row r="27" spans="1:7">
      <c r="A27" s="6"/>
      <c r="B27" s="6"/>
      <c r="C27" s="6"/>
      <c r="D27" s="6"/>
      <c r="E27" s="6"/>
      <c r="F27" s="6"/>
      <c r="G27" s="6"/>
    </row>
    <row r="28" spans="1:7">
      <c r="A28" s="6"/>
      <c r="B28" s="6"/>
      <c r="C28" s="6"/>
      <c r="D28" s="6"/>
      <c r="E28" s="6"/>
      <c r="F28" s="6"/>
      <c r="G28" s="6"/>
    </row>
    <row r="29" spans="1:7">
      <c r="A29" s="6"/>
      <c r="B29" s="6"/>
      <c r="C29" s="6"/>
      <c r="D29" s="6"/>
      <c r="E29" s="6"/>
      <c r="F29" s="6"/>
      <c r="G29" s="6"/>
    </row>
    <row r="30" spans="1:7">
      <c r="A30" s="6"/>
      <c r="B30" s="6"/>
      <c r="C30" s="6"/>
      <c r="D30" s="6"/>
      <c r="E30" s="6"/>
      <c r="F30" s="6"/>
      <c r="G30" s="6"/>
    </row>
    <row r="31" spans="1:7">
      <c r="A31" s="6"/>
      <c r="B31" s="6"/>
      <c r="C31" s="6"/>
      <c r="D31" s="6"/>
      <c r="E31" s="6"/>
      <c r="F31" s="6"/>
      <c r="G31" s="6"/>
    </row>
    <row r="32" spans="1:7">
      <c r="A32" s="6"/>
      <c r="B32" s="6"/>
      <c r="C32" s="6"/>
      <c r="D32" s="6"/>
      <c r="E32" s="6"/>
      <c r="F32" s="6"/>
      <c r="G32" s="6" t="s">
        <v>326</v>
      </c>
    </row>
    <row r="33" spans="1:7">
      <c r="A33" s="6"/>
      <c r="B33" s="6"/>
      <c r="C33" s="6"/>
      <c r="D33" s="6"/>
      <c r="E33" s="6"/>
      <c r="F33" s="6"/>
      <c r="G33" s="6"/>
    </row>
    <row r="34" spans="1:7">
      <c r="A34" s="6"/>
      <c r="B34" s="6"/>
      <c r="C34" s="6"/>
      <c r="D34" s="6"/>
      <c r="E34" s="6"/>
      <c r="F34" s="6"/>
      <c r="G34" s="6"/>
    </row>
    <row r="35" spans="1:7">
      <c r="A35" s="6"/>
      <c r="B35" s="6"/>
      <c r="C35" s="6"/>
      <c r="D35" s="6"/>
      <c r="E35" s="6"/>
      <c r="F35" s="6"/>
      <c r="G35" s="6"/>
    </row>
    <row r="36" spans="1:7">
      <c r="A36" s="6"/>
      <c r="B36" s="6"/>
      <c r="C36" s="6"/>
      <c r="D36" s="6"/>
      <c r="E36" s="6"/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  <row r="43" spans="1:7">
      <c r="A43" s="6"/>
      <c r="B43" s="6"/>
      <c r="C43" s="6"/>
      <c r="D43" s="6"/>
      <c r="E43" s="6"/>
      <c r="F43" s="6"/>
      <c r="G43" s="6"/>
    </row>
  </sheetData>
  <printOptions gridLines="1"/>
  <pageMargins left="0.2" right="0.2" top="0.75" bottom="0.75" header="0.3" footer="0.3"/>
  <pageSetup paperSize="17" orientation="landscape" r:id="rId1"/>
  <headerFooter>
    <oddHeader>&amp;C&amp;"-,Bold"&amp;16 126Y-267977 FVTX FEM Interface Board BOM version 2</oddHead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view="pageLayout" zoomScaleNormal="100" workbookViewId="0">
      <selection activeCell="I45" sqref="I45"/>
    </sheetView>
  </sheetViews>
  <sheetFormatPr defaultRowHeight="15"/>
  <cols>
    <col min="1" max="1" width="5.28515625" customWidth="1"/>
    <col min="2" max="2" width="4.7109375" customWidth="1"/>
    <col min="3" max="3" width="8.85546875" customWidth="1"/>
    <col min="4" max="4" width="32.7109375" customWidth="1"/>
    <col min="5" max="5" width="9" customWidth="1"/>
    <col min="6" max="6" width="6" customWidth="1"/>
    <col min="7" max="7" width="10.85546875" customWidth="1"/>
    <col min="8" max="8" width="12.5703125" customWidth="1"/>
    <col min="9" max="9" width="7.28515625" customWidth="1"/>
    <col min="10" max="10" width="9.5703125" customWidth="1"/>
    <col min="11" max="11" width="7.42578125" customWidth="1"/>
    <col min="12" max="12" width="9.140625" style="5" customWidth="1"/>
    <col min="13" max="13" width="8.42578125" customWidth="1"/>
  </cols>
  <sheetData>
    <row r="1" spans="1:13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7</v>
      </c>
      <c r="H1" s="2" t="s">
        <v>234</v>
      </c>
      <c r="I1" s="2" t="s">
        <v>235</v>
      </c>
      <c r="J1" s="2" t="s">
        <v>292</v>
      </c>
      <c r="K1" s="2" t="s">
        <v>293</v>
      </c>
      <c r="L1" s="4" t="s">
        <v>288</v>
      </c>
      <c r="M1" s="2" t="s">
        <v>295</v>
      </c>
    </row>
    <row r="2" spans="1:13">
      <c r="A2" s="6">
        <v>1</v>
      </c>
      <c r="B2" s="6">
        <v>1</v>
      </c>
      <c r="C2" s="7" t="s">
        <v>306</v>
      </c>
      <c r="D2" s="7" t="s">
        <v>324</v>
      </c>
      <c r="E2" s="7" t="s">
        <v>214</v>
      </c>
      <c r="F2" s="7" t="s">
        <v>77</v>
      </c>
      <c r="G2" s="7" t="s">
        <v>216</v>
      </c>
      <c r="H2" t="s">
        <v>273</v>
      </c>
      <c r="I2">
        <v>1</v>
      </c>
      <c r="J2">
        <v>6</v>
      </c>
      <c r="K2">
        <v>3</v>
      </c>
      <c r="L2" s="5">
        <v>1.27</v>
      </c>
      <c r="M2">
        <f>PRODUCT(K2,L2)</f>
        <v>3.81</v>
      </c>
    </row>
    <row r="3" spans="1:13">
      <c r="A3" s="6"/>
      <c r="B3" s="6"/>
      <c r="C3" s="6"/>
      <c r="D3" s="6"/>
      <c r="E3" s="6"/>
      <c r="F3" s="6"/>
      <c r="G3" s="6"/>
    </row>
    <row r="4" spans="1:13">
      <c r="A4" s="6"/>
      <c r="B4" s="6"/>
      <c r="C4" s="6"/>
      <c r="D4" s="6"/>
      <c r="E4" s="6"/>
      <c r="F4" s="6"/>
      <c r="G4" s="6" t="s">
        <v>290</v>
      </c>
      <c r="M4">
        <f>SUM(M2:M2)</f>
        <v>3.81</v>
      </c>
    </row>
    <row r="5" spans="1:13">
      <c r="A5" s="6"/>
      <c r="B5" s="6"/>
      <c r="C5" s="6"/>
      <c r="D5" s="6"/>
      <c r="E5" s="6"/>
      <c r="F5" s="6"/>
      <c r="G5" s="6"/>
    </row>
    <row r="6" spans="1:13">
      <c r="A6" s="6"/>
      <c r="B6" s="6"/>
      <c r="C6" s="6"/>
      <c r="D6" s="6"/>
      <c r="E6" s="6"/>
      <c r="F6" s="6"/>
      <c r="G6" s="6"/>
    </row>
    <row r="7" spans="1:13">
      <c r="A7" s="6"/>
      <c r="B7" s="6"/>
      <c r="C7" s="6"/>
      <c r="D7" s="6"/>
      <c r="E7" s="6"/>
      <c r="F7" s="6"/>
      <c r="G7" s="6"/>
    </row>
    <row r="8" spans="1:13">
      <c r="A8" s="6"/>
      <c r="B8" s="6"/>
      <c r="C8" s="6"/>
      <c r="D8" s="6"/>
      <c r="E8" s="6"/>
      <c r="F8" s="6"/>
      <c r="G8" s="6"/>
    </row>
    <row r="9" spans="1:13">
      <c r="A9" s="6"/>
      <c r="B9" s="6"/>
      <c r="C9" s="6"/>
      <c r="D9" s="6"/>
      <c r="E9" s="6"/>
      <c r="F9" s="6"/>
      <c r="G9" s="6"/>
    </row>
    <row r="10" spans="1:13">
      <c r="A10" s="6"/>
      <c r="B10" s="6"/>
      <c r="C10" s="6"/>
      <c r="D10" s="6"/>
      <c r="E10" s="6"/>
      <c r="F10" s="6"/>
      <c r="G10" s="6"/>
    </row>
    <row r="11" spans="1:13">
      <c r="A11" s="6"/>
      <c r="B11" s="6"/>
      <c r="C11" s="6"/>
      <c r="D11" s="6"/>
      <c r="E11" s="6"/>
      <c r="F11" s="6"/>
      <c r="G11" s="6"/>
    </row>
    <row r="12" spans="1:13">
      <c r="A12" s="6"/>
      <c r="B12" s="6"/>
      <c r="C12" s="6"/>
      <c r="D12" s="6"/>
      <c r="E12" s="6"/>
      <c r="F12" s="6"/>
      <c r="G12" s="6"/>
    </row>
    <row r="13" spans="1:13">
      <c r="A13" s="6"/>
      <c r="B13" s="6"/>
      <c r="C13" s="6"/>
      <c r="D13" s="6"/>
      <c r="E13" s="6"/>
      <c r="F13" s="6"/>
      <c r="G13" s="6"/>
    </row>
    <row r="14" spans="1:13">
      <c r="A14" s="6"/>
      <c r="B14" s="6"/>
      <c r="C14" s="6"/>
      <c r="D14" s="6"/>
      <c r="E14" s="6"/>
      <c r="F14" s="6"/>
      <c r="G14" s="6"/>
    </row>
    <row r="15" spans="1:13">
      <c r="A15" s="6"/>
      <c r="B15" s="6"/>
      <c r="C15" s="6"/>
      <c r="D15" s="6"/>
      <c r="E15" s="6"/>
      <c r="F15" s="6"/>
      <c r="G15" s="6"/>
    </row>
    <row r="16" spans="1:13">
      <c r="A16" s="6"/>
      <c r="B16" s="6"/>
      <c r="C16" s="6"/>
      <c r="D16" s="6"/>
      <c r="E16" s="6"/>
      <c r="F16" s="6"/>
      <c r="G16" s="6"/>
    </row>
    <row r="17" spans="1:7">
      <c r="A17" s="6"/>
      <c r="B17" s="6"/>
      <c r="C17" s="6"/>
      <c r="D17" s="6"/>
      <c r="E17" s="6"/>
      <c r="F17" s="6"/>
      <c r="G17" s="6"/>
    </row>
    <row r="18" spans="1:7">
      <c r="A18" s="6"/>
      <c r="B18" s="6"/>
      <c r="C18" s="6"/>
      <c r="D18" s="6"/>
      <c r="E18" s="6"/>
      <c r="F18" s="6"/>
      <c r="G18" s="6"/>
    </row>
    <row r="19" spans="1:7">
      <c r="A19" s="6"/>
      <c r="B19" s="6"/>
      <c r="C19" s="6"/>
      <c r="D19" s="6"/>
      <c r="E19" s="6"/>
      <c r="F19" s="6"/>
      <c r="G19" s="6"/>
    </row>
    <row r="20" spans="1:7">
      <c r="A20" s="6"/>
      <c r="B20" s="6"/>
      <c r="C20" s="6"/>
      <c r="D20" s="6"/>
      <c r="E20" s="6"/>
      <c r="F20" s="6"/>
      <c r="G20" s="6"/>
    </row>
    <row r="21" spans="1:7">
      <c r="A21" s="6"/>
      <c r="B21" s="6"/>
      <c r="C21" s="6"/>
      <c r="D21" s="6"/>
      <c r="E21" s="6"/>
      <c r="F21" s="6"/>
      <c r="G21" s="6"/>
    </row>
    <row r="22" spans="1:7">
      <c r="A22" s="6"/>
      <c r="B22" s="6"/>
      <c r="C22" s="6"/>
      <c r="D22" s="6"/>
      <c r="E22" s="6"/>
      <c r="F22" s="6"/>
      <c r="G22" s="6"/>
    </row>
    <row r="23" spans="1:7">
      <c r="A23" s="6"/>
      <c r="B23" s="6"/>
      <c r="C23" s="6"/>
      <c r="D23" s="6"/>
      <c r="E23" s="6"/>
      <c r="F23" s="6"/>
      <c r="G23" s="6"/>
    </row>
    <row r="24" spans="1:7">
      <c r="A24" s="6"/>
      <c r="B24" s="6"/>
      <c r="C24" s="6"/>
      <c r="D24" s="6"/>
      <c r="E24" s="6"/>
      <c r="F24" s="6"/>
      <c r="G24" s="6"/>
    </row>
    <row r="25" spans="1:7">
      <c r="A25" s="6"/>
      <c r="B25" s="6"/>
      <c r="C25" s="6"/>
      <c r="D25" s="6"/>
      <c r="E25" s="6"/>
      <c r="F25" s="6"/>
      <c r="G25" s="6"/>
    </row>
    <row r="26" spans="1:7">
      <c r="A26" s="6"/>
      <c r="B26" s="6"/>
      <c r="C26" s="6"/>
      <c r="D26" s="6"/>
      <c r="E26" s="6"/>
      <c r="F26" s="6"/>
      <c r="G26" s="6"/>
    </row>
    <row r="27" spans="1:7">
      <c r="A27" s="6"/>
      <c r="B27" s="6"/>
      <c r="C27" s="6"/>
      <c r="D27" s="6"/>
      <c r="E27" s="6"/>
      <c r="F27" s="6"/>
      <c r="G27" s="6"/>
    </row>
    <row r="28" spans="1:7">
      <c r="A28" s="6"/>
      <c r="B28" s="6"/>
      <c r="C28" s="6"/>
      <c r="D28" s="6"/>
      <c r="E28" s="6"/>
      <c r="F28" s="6"/>
      <c r="G28" s="6"/>
    </row>
    <row r="29" spans="1:7">
      <c r="A29" s="6"/>
      <c r="B29" s="6"/>
      <c r="C29" s="6"/>
      <c r="D29" s="6"/>
      <c r="E29" s="6"/>
      <c r="F29" s="6"/>
      <c r="G29" s="6"/>
    </row>
    <row r="30" spans="1:7">
      <c r="A30" s="6"/>
      <c r="B30" s="6"/>
      <c r="C30" s="6"/>
      <c r="D30" s="6"/>
      <c r="E30" s="6"/>
      <c r="F30" s="6"/>
      <c r="G30" s="6"/>
    </row>
    <row r="31" spans="1:7">
      <c r="A31" s="6"/>
      <c r="B31" s="6"/>
      <c r="C31" s="6"/>
      <c r="D31" s="6"/>
      <c r="E31" s="6"/>
      <c r="F31" s="6"/>
      <c r="G31" s="6"/>
    </row>
    <row r="32" spans="1:7">
      <c r="A32" s="6"/>
      <c r="B32" s="6"/>
      <c r="C32" s="6"/>
      <c r="D32" s="6"/>
      <c r="E32" s="6"/>
      <c r="F32" s="6"/>
      <c r="G32" s="6" t="s">
        <v>326</v>
      </c>
    </row>
    <row r="33" spans="1:7">
      <c r="A33" s="6"/>
      <c r="B33" s="6"/>
      <c r="C33" s="6"/>
      <c r="D33" s="6"/>
      <c r="E33" s="6"/>
      <c r="F33" s="6"/>
      <c r="G33" s="6"/>
    </row>
    <row r="34" spans="1:7">
      <c r="A34" s="6"/>
      <c r="B34" s="6"/>
      <c r="C34" s="6"/>
      <c r="D34" s="6"/>
      <c r="E34" s="6"/>
      <c r="F34" s="6"/>
      <c r="G34" s="6"/>
    </row>
    <row r="35" spans="1:7">
      <c r="A35" s="6"/>
      <c r="B35" s="6"/>
      <c r="C35" s="6"/>
      <c r="D35" s="6"/>
      <c r="E35" s="6"/>
      <c r="F35" s="6"/>
      <c r="G35" s="6"/>
    </row>
    <row r="36" spans="1:7">
      <c r="A36" s="6"/>
      <c r="B36" s="6"/>
      <c r="C36" s="6"/>
      <c r="D36" s="6"/>
      <c r="E36" s="6"/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  <row r="43" spans="1:7">
      <c r="A43" s="6"/>
      <c r="B43" s="6"/>
      <c r="C43" s="6"/>
      <c r="D43" s="6"/>
      <c r="E43" s="6"/>
      <c r="F43" s="6"/>
      <c r="G43" s="6"/>
    </row>
  </sheetData>
  <printOptions gridLines="1"/>
  <pageMargins left="0.2" right="0.2" top="0.75" bottom="0.75" header="0.3" footer="0.3"/>
  <pageSetup paperSize="17" orientation="landscape" r:id="rId1"/>
  <headerFooter>
    <oddHeader>&amp;C&amp;"-,Bold"&amp;16 126Y-267977 FVTX FEM Interface Board BOM version 2</oddHead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view="pageLayout" zoomScaleNormal="100" workbookViewId="0">
      <selection activeCell="I45" sqref="I45"/>
    </sheetView>
  </sheetViews>
  <sheetFormatPr defaultRowHeight="15"/>
  <cols>
    <col min="1" max="1" width="5.28515625" customWidth="1"/>
    <col min="2" max="2" width="4.7109375" customWidth="1"/>
    <col min="3" max="3" width="9.7109375" customWidth="1"/>
    <col min="4" max="4" width="20.140625" customWidth="1"/>
    <col min="5" max="5" width="11.5703125" customWidth="1"/>
    <col min="6" max="6" width="6" customWidth="1"/>
    <col min="7" max="7" width="20" customWidth="1"/>
    <col min="8" max="8" width="17.5703125" customWidth="1"/>
    <col min="9" max="9" width="7.28515625" customWidth="1"/>
    <col min="10" max="10" width="9.5703125" customWidth="1"/>
    <col min="11" max="11" width="7.42578125" customWidth="1"/>
    <col min="12" max="12" width="9.140625" style="5" customWidth="1"/>
    <col min="13" max="13" width="8.42578125" customWidth="1"/>
  </cols>
  <sheetData>
    <row r="1" spans="1:13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7</v>
      </c>
      <c r="H1" s="2" t="s">
        <v>234</v>
      </c>
      <c r="I1" s="2" t="s">
        <v>235</v>
      </c>
      <c r="J1" s="2" t="s">
        <v>292</v>
      </c>
      <c r="K1" s="2" t="s">
        <v>293</v>
      </c>
      <c r="L1" s="4" t="s">
        <v>288</v>
      </c>
      <c r="M1" s="2" t="s">
        <v>295</v>
      </c>
    </row>
    <row r="2" spans="1:13">
      <c r="A2" s="6">
        <v>1</v>
      </c>
      <c r="B2" s="6">
        <v>2</v>
      </c>
      <c r="C2" s="7" t="s">
        <v>218</v>
      </c>
      <c r="D2" s="7" t="s">
        <v>278</v>
      </c>
      <c r="E2" s="7" t="s">
        <v>219</v>
      </c>
      <c r="F2" s="7" t="s">
        <v>77</v>
      </c>
      <c r="G2" s="7" t="s">
        <v>221</v>
      </c>
      <c r="H2" t="s">
        <v>281</v>
      </c>
      <c r="I2">
        <v>3</v>
      </c>
      <c r="J2">
        <v>6</v>
      </c>
      <c r="K2">
        <f>SUM(PRODUCT(B2,J2),1)</f>
        <v>13</v>
      </c>
      <c r="L2" s="5">
        <v>35.840000000000003</v>
      </c>
      <c r="M2">
        <f>PRODUCT(K2,L2)</f>
        <v>465.92000000000007</v>
      </c>
    </row>
    <row r="3" spans="1:13">
      <c r="A3" s="6"/>
      <c r="B3" s="6"/>
      <c r="C3" s="6"/>
      <c r="D3" s="6"/>
      <c r="E3" s="6"/>
      <c r="F3" s="6"/>
      <c r="G3" s="6"/>
    </row>
    <row r="4" spans="1:13">
      <c r="A4" s="6"/>
      <c r="B4" s="6"/>
      <c r="C4" s="6"/>
      <c r="D4" s="6"/>
      <c r="E4" s="6"/>
      <c r="F4" s="6"/>
      <c r="G4" s="6" t="s">
        <v>290</v>
      </c>
      <c r="M4">
        <f>SUM(M2:M2)</f>
        <v>465.92000000000007</v>
      </c>
    </row>
    <row r="5" spans="1:13">
      <c r="A5" s="6"/>
      <c r="B5" s="6"/>
      <c r="C5" s="6"/>
      <c r="D5" s="6"/>
      <c r="E5" s="6"/>
      <c r="F5" s="6"/>
      <c r="G5" s="6"/>
    </row>
    <row r="6" spans="1:13">
      <c r="A6" s="6"/>
      <c r="B6" s="6"/>
      <c r="C6" s="6"/>
      <c r="D6" s="6"/>
      <c r="E6" s="6"/>
      <c r="F6" s="6"/>
      <c r="G6" s="6"/>
    </row>
    <row r="7" spans="1:13">
      <c r="A7" s="6"/>
      <c r="B7" s="6"/>
      <c r="C7" s="6"/>
      <c r="D7" s="6"/>
      <c r="E7" s="6"/>
      <c r="F7" s="6"/>
      <c r="G7" s="6"/>
    </row>
    <row r="8" spans="1:13">
      <c r="A8" s="6"/>
      <c r="B8" s="6"/>
      <c r="C8" s="6"/>
      <c r="D8" s="6"/>
      <c r="E8" s="6"/>
      <c r="F8" s="6"/>
      <c r="G8" s="6"/>
    </row>
    <row r="9" spans="1:13">
      <c r="A9" s="6"/>
      <c r="B9" s="6"/>
      <c r="C9" s="6"/>
      <c r="D9" s="6"/>
      <c r="E9" s="6"/>
      <c r="F9" s="6"/>
      <c r="G9" s="6"/>
    </row>
    <row r="10" spans="1:13">
      <c r="A10" s="6"/>
      <c r="B10" s="6"/>
      <c r="C10" s="6"/>
      <c r="D10" s="6"/>
      <c r="E10" s="6"/>
      <c r="F10" s="6"/>
      <c r="G10" s="6"/>
    </row>
    <row r="11" spans="1:13">
      <c r="A11" s="6"/>
      <c r="B11" s="6"/>
      <c r="C11" s="6"/>
      <c r="D11" s="6"/>
      <c r="E11" s="6"/>
      <c r="F11" s="6"/>
      <c r="G11" s="6"/>
    </row>
    <row r="12" spans="1:13">
      <c r="A12" s="6"/>
      <c r="B12" s="6"/>
      <c r="C12" s="6"/>
      <c r="D12" s="6"/>
      <c r="E12" s="6"/>
      <c r="F12" s="6"/>
      <c r="G12" s="6"/>
    </row>
    <row r="13" spans="1:13">
      <c r="A13" s="6"/>
      <c r="B13" s="6"/>
      <c r="C13" s="6"/>
      <c r="D13" s="6"/>
      <c r="E13" s="6"/>
      <c r="F13" s="6"/>
      <c r="G13" s="6"/>
    </row>
    <row r="14" spans="1:13">
      <c r="A14" s="6"/>
      <c r="B14" s="6"/>
      <c r="C14" s="6"/>
      <c r="D14" s="6"/>
      <c r="E14" s="6"/>
      <c r="F14" s="6"/>
      <c r="G14" s="6"/>
    </row>
    <row r="15" spans="1:13">
      <c r="A15" s="6"/>
      <c r="B15" s="6"/>
      <c r="C15" s="6"/>
      <c r="D15" s="6"/>
      <c r="E15" s="6"/>
      <c r="F15" s="6"/>
      <c r="G15" s="6"/>
    </row>
    <row r="16" spans="1:13">
      <c r="A16" s="6"/>
      <c r="B16" s="6"/>
      <c r="C16" s="6"/>
      <c r="D16" s="6"/>
      <c r="E16" s="6"/>
      <c r="F16" s="6"/>
      <c r="G16" s="6"/>
    </row>
    <row r="17" spans="1:7">
      <c r="A17" s="6"/>
      <c r="B17" s="6"/>
      <c r="C17" s="6"/>
      <c r="D17" s="6"/>
      <c r="E17" s="6"/>
      <c r="F17" s="6"/>
      <c r="G17" s="6"/>
    </row>
    <row r="18" spans="1:7">
      <c r="A18" s="6"/>
      <c r="B18" s="6"/>
      <c r="C18" s="6"/>
      <c r="D18" s="6"/>
      <c r="E18" s="6"/>
      <c r="F18" s="6"/>
      <c r="G18" s="6"/>
    </row>
    <row r="19" spans="1:7">
      <c r="A19" s="6"/>
      <c r="B19" s="6"/>
      <c r="C19" s="6"/>
      <c r="D19" s="6"/>
      <c r="E19" s="6"/>
      <c r="F19" s="6"/>
      <c r="G19" s="6"/>
    </row>
    <row r="20" spans="1:7">
      <c r="A20" s="6"/>
      <c r="B20" s="6"/>
      <c r="C20" s="6"/>
      <c r="D20" s="6"/>
      <c r="E20" s="6"/>
      <c r="F20" s="6"/>
      <c r="G20" s="6"/>
    </row>
    <row r="21" spans="1:7">
      <c r="A21" s="6"/>
      <c r="B21" s="6"/>
      <c r="C21" s="6"/>
      <c r="D21" s="6"/>
      <c r="E21" s="6"/>
      <c r="F21" s="6"/>
      <c r="G21" s="6"/>
    </row>
    <row r="22" spans="1:7">
      <c r="A22" s="6"/>
      <c r="B22" s="6"/>
      <c r="C22" s="6"/>
      <c r="D22" s="6"/>
      <c r="E22" s="6"/>
      <c r="F22" s="6"/>
      <c r="G22" s="6"/>
    </row>
    <row r="23" spans="1:7">
      <c r="A23" s="6"/>
      <c r="B23" s="6"/>
      <c r="C23" s="6"/>
      <c r="D23" s="6"/>
      <c r="E23" s="6"/>
      <c r="F23" s="6"/>
      <c r="G23" s="6"/>
    </row>
    <row r="24" spans="1:7">
      <c r="A24" s="6"/>
      <c r="B24" s="6"/>
      <c r="C24" s="6"/>
      <c r="D24" s="6"/>
      <c r="E24" s="6"/>
      <c r="F24" s="6"/>
      <c r="G24" s="6"/>
    </row>
    <row r="25" spans="1:7">
      <c r="A25" s="6"/>
      <c r="B25" s="6"/>
      <c r="C25" s="6"/>
      <c r="D25" s="6"/>
      <c r="E25" s="6"/>
      <c r="F25" s="6"/>
      <c r="G25" s="6"/>
    </row>
    <row r="26" spans="1:7">
      <c r="A26" s="6"/>
      <c r="B26" s="6"/>
      <c r="C26" s="6"/>
      <c r="D26" s="6"/>
      <c r="E26" s="6"/>
      <c r="F26" s="6"/>
      <c r="G26" s="6"/>
    </row>
    <row r="27" spans="1:7">
      <c r="A27" s="6"/>
      <c r="B27" s="6"/>
      <c r="C27" s="6"/>
      <c r="D27" s="6"/>
      <c r="E27" s="6"/>
      <c r="F27" s="6"/>
      <c r="G27" s="6"/>
    </row>
    <row r="28" spans="1:7">
      <c r="A28" s="6"/>
      <c r="B28" s="6"/>
      <c r="C28" s="6"/>
      <c r="D28" s="6"/>
      <c r="E28" s="6"/>
      <c r="F28" s="6"/>
      <c r="G28" s="6"/>
    </row>
    <row r="29" spans="1:7">
      <c r="A29" s="6"/>
      <c r="B29" s="6"/>
      <c r="C29" s="6"/>
      <c r="D29" s="6"/>
      <c r="E29" s="6"/>
      <c r="F29" s="6"/>
      <c r="G29" s="6"/>
    </row>
    <row r="30" spans="1:7">
      <c r="A30" s="6"/>
      <c r="B30" s="6"/>
      <c r="C30" s="6"/>
      <c r="D30" s="6"/>
      <c r="E30" s="6"/>
      <c r="F30" s="6"/>
      <c r="G30" s="6"/>
    </row>
    <row r="31" spans="1:7">
      <c r="A31" s="6"/>
      <c r="B31" s="6"/>
      <c r="C31" s="6"/>
      <c r="D31" s="6"/>
      <c r="E31" s="6"/>
      <c r="F31" s="6"/>
      <c r="G31" s="6"/>
    </row>
    <row r="32" spans="1:7">
      <c r="A32" s="6"/>
      <c r="B32" s="6"/>
      <c r="C32" s="6"/>
      <c r="D32" s="6"/>
      <c r="E32" s="6"/>
      <c r="F32" s="6"/>
      <c r="G32" s="6" t="s">
        <v>326</v>
      </c>
    </row>
    <row r="33" spans="1:7">
      <c r="A33" s="6"/>
      <c r="B33" s="6"/>
      <c r="C33" s="6"/>
      <c r="D33" s="6"/>
      <c r="E33" s="6"/>
      <c r="F33" s="6"/>
      <c r="G33" s="6"/>
    </row>
    <row r="34" spans="1:7">
      <c r="A34" s="6"/>
      <c r="B34" s="6"/>
      <c r="C34" s="6"/>
      <c r="D34" s="6"/>
      <c r="E34" s="6"/>
      <c r="F34" s="6"/>
      <c r="G34" s="6"/>
    </row>
    <row r="35" spans="1:7">
      <c r="A35" s="6"/>
      <c r="B35" s="6"/>
      <c r="C35" s="6"/>
      <c r="D35" s="6"/>
      <c r="E35" s="6"/>
      <c r="F35" s="6"/>
      <c r="G35" s="6"/>
    </row>
    <row r="36" spans="1:7">
      <c r="A36" s="6"/>
      <c r="B36" s="6"/>
      <c r="C36" s="6"/>
      <c r="D36" s="6"/>
      <c r="E36" s="6"/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  <row r="43" spans="1:7">
      <c r="A43" s="6"/>
      <c r="B43" s="6"/>
      <c r="C43" s="6"/>
      <c r="D43" s="6"/>
      <c r="E43" s="6"/>
      <c r="F43" s="6"/>
      <c r="G43" s="6"/>
    </row>
  </sheetData>
  <printOptions gridLines="1"/>
  <pageMargins left="0.2" right="0.2" top="0.75" bottom="0.75" header="0.3" footer="0.3"/>
  <pageSetup paperSize="17" orientation="landscape" r:id="rId1"/>
  <headerFooter>
    <oddHeader>&amp;C&amp;"-,Bold"&amp;16 126Y-267977 FVTX FEM Interface Board BOM version 2</oddHead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view="pageLayout" topLeftCell="E1" zoomScaleNormal="100" workbookViewId="0">
      <selection activeCell="L3" sqref="L3"/>
    </sheetView>
  </sheetViews>
  <sheetFormatPr defaultRowHeight="15"/>
  <cols>
    <col min="1" max="1" width="5.28515625" customWidth="1"/>
    <col min="2" max="2" width="4.7109375" customWidth="1"/>
    <col min="3" max="3" width="9" customWidth="1"/>
    <col min="4" max="4" width="62" customWidth="1"/>
    <col min="5" max="5" width="10.7109375" customWidth="1"/>
    <col min="6" max="6" width="6" customWidth="1"/>
    <col min="7" max="7" width="20" customWidth="1"/>
    <col min="8" max="8" width="19.28515625" customWidth="1"/>
    <col min="9" max="9" width="7.28515625" customWidth="1"/>
    <col min="10" max="10" width="9.5703125" customWidth="1"/>
    <col min="11" max="11" width="7.42578125" customWidth="1"/>
    <col min="12" max="12" width="9.140625" style="5" customWidth="1"/>
    <col min="13" max="13" width="8.42578125" customWidth="1"/>
  </cols>
  <sheetData>
    <row r="1" spans="1:13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7</v>
      </c>
      <c r="H1" s="2" t="s">
        <v>234</v>
      </c>
      <c r="I1" s="2" t="s">
        <v>235</v>
      </c>
      <c r="J1" s="2" t="s">
        <v>292</v>
      </c>
      <c r="K1" s="2" t="s">
        <v>293</v>
      </c>
      <c r="L1" s="4" t="s">
        <v>288</v>
      </c>
      <c r="M1" s="2" t="s">
        <v>295</v>
      </c>
    </row>
    <row r="2" spans="1:13">
      <c r="A2" s="6">
        <v>1</v>
      </c>
      <c r="B2" s="6">
        <v>1</v>
      </c>
      <c r="C2" s="7" t="s">
        <v>325</v>
      </c>
      <c r="D2" s="7" t="s">
        <v>316</v>
      </c>
      <c r="E2" s="7" t="s">
        <v>297</v>
      </c>
      <c r="F2" s="7" t="s">
        <v>77</v>
      </c>
      <c r="G2" s="7" t="s">
        <v>298</v>
      </c>
      <c r="H2" t="s">
        <v>299</v>
      </c>
      <c r="I2">
        <v>2</v>
      </c>
      <c r="J2">
        <v>6</v>
      </c>
      <c r="K2">
        <f>SUM(SUM(PRODUCT(B2,J2),1),24,1)</f>
        <v>32</v>
      </c>
      <c r="L2" s="5">
        <v>9.73</v>
      </c>
      <c r="M2">
        <f>PRODUCT(K2,L2)</f>
        <v>311.36</v>
      </c>
    </row>
    <row r="3" spans="1:13">
      <c r="A3" s="6"/>
      <c r="B3" s="6"/>
      <c r="C3" s="6"/>
      <c r="D3" s="6"/>
      <c r="E3" s="6"/>
      <c r="F3" s="6"/>
      <c r="G3" s="6"/>
    </row>
    <row r="4" spans="1:13">
      <c r="A4" s="6"/>
      <c r="B4" s="6"/>
      <c r="C4" s="6"/>
      <c r="D4" s="6"/>
      <c r="E4" s="6"/>
      <c r="F4" s="6"/>
      <c r="G4" s="6" t="s">
        <v>290</v>
      </c>
      <c r="M4">
        <f>SUM(M2:M2)</f>
        <v>311.36</v>
      </c>
    </row>
    <row r="5" spans="1:13">
      <c r="A5" s="6"/>
      <c r="B5" s="6"/>
      <c r="C5" s="6"/>
      <c r="D5" s="6"/>
      <c r="E5" s="6"/>
      <c r="F5" s="6"/>
      <c r="G5" s="6"/>
    </row>
    <row r="6" spans="1:13">
      <c r="A6" s="6"/>
      <c r="B6" s="6"/>
      <c r="C6" s="6"/>
      <c r="D6" s="6"/>
      <c r="E6" s="6"/>
      <c r="F6" s="6"/>
      <c r="G6" s="6"/>
    </row>
    <row r="7" spans="1:13">
      <c r="A7" s="6"/>
      <c r="B7" s="6"/>
      <c r="C7" s="6"/>
      <c r="D7" s="6"/>
      <c r="E7" s="6"/>
      <c r="F7" s="6"/>
      <c r="G7" s="6"/>
    </row>
    <row r="8" spans="1:13">
      <c r="A8" s="6"/>
      <c r="B8" s="6"/>
      <c r="C8" s="6"/>
      <c r="D8" s="6"/>
      <c r="E8" s="6"/>
      <c r="F8" s="6"/>
      <c r="G8" s="6"/>
    </row>
    <row r="9" spans="1:13">
      <c r="A9" s="6"/>
      <c r="B9" s="6"/>
      <c r="C9" s="6"/>
      <c r="D9" s="6"/>
      <c r="E9" s="6"/>
      <c r="F9" s="6"/>
      <c r="G9" s="6"/>
    </row>
    <row r="10" spans="1:13">
      <c r="A10" s="6"/>
      <c r="B10" s="6"/>
      <c r="C10" s="6"/>
      <c r="D10" s="6"/>
      <c r="E10" s="6"/>
      <c r="F10" s="6"/>
      <c r="G10" s="6"/>
    </row>
    <row r="11" spans="1:13">
      <c r="A11" s="6"/>
      <c r="B11" s="6"/>
      <c r="C11" s="6"/>
      <c r="D11" s="6"/>
      <c r="E11" s="6"/>
      <c r="F11" s="6"/>
      <c r="G11" s="6"/>
    </row>
    <row r="12" spans="1:13">
      <c r="A12" s="6"/>
      <c r="B12" s="6"/>
      <c r="C12" s="6"/>
      <c r="D12" s="6"/>
      <c r="E12" s="6"/>
      <c r="F12" s="6"/>
      <c r="G12" s="6"/>
    </row>
    <row r="13" spans="1:13">
      <c r="A13" s="6"/>
      <c r="B13" s="6"/>
      <c r="C13" s="6"/>
      <c r="D13" s="6"/>
      <c r="E13" s="6"/>
      <c r="F13" s="6"/>
      <c r="G13" s="6"/>
    </row>
    <row r="14" spans="1:13">
      <c r="A14" s="6"/>
      <c r="B14" s="6"/>
      <c r="C14" s="6"/>
      <c r="D14" s="6"/>
      <c r="E14" s="6"/>
      <c r="F14" s="6"/>
      <c r="G14" s="6"/>
    </row>
    <row r="15" spans="1:13">
      <c r="A15" s="6"/>
      <c r="B15" s="6"/>
      <c r="C15" s="6"/>
      <c r="D15" s="6"/>
      <c r="E15" s="6"/>
      <c r="F15" s="6"/>
      <c r="G15" s="6"/>
    </row>
    <row r="16" spans="1:13">
      <c r="A16" s="6"/>
      <c r="B16" s="6"/>
      <c r="C16" s="6"/>
      <c r="D16" s="6"/>
      <c r="E16" s="6"/>
      <c r="F16" s="6"/>
      <c r="G16" s="6"/>
    </row>
    <row r="17" spans="1:7">
      <c r="A17" s="6"/>
      <c r="B17" s="6"/>
      <c r="C17" s="6"/>
      <c r="D17" s="6"/>
      <c r="E17" s="6"/>
      <c r="F17" s="6"/>
      <c r="G17" s="6"/>
    </row>
    <row r="18" spans="1:7">
      <c r="A18" s="6"/>
      <c r="B18" s="6"/>
      <c r="C18" s="6"/>
      <c r="D18" s="6"/>
      <c r="E18" s="6"/>
      <c r="F18" s="6"/>
      <c r="G18" s="6"/>
    </row>
    <row r="19" spans="1:7">
      <c r="A19" s="6"/>
      <c r="B19" s="6"/>
      <c r="C19" s="6"/>
      <c r="D19" s="6"/>
      <c r="E19" s="6"/>
      <c r="F19" s="6"/>
      <c r="G19" s="6"/>
    </row>
    <row r="20" spans="1:7">
      <c r="A20" s="6"/>
      <c r="B20" s="6"/>
      <c r="C20" s="6"/>
      <c r="D20" s="6"/>
      <c r="E20" s="6"/>
      <c r="F20" s="6"/>
      <c r="G20" s="6"/>
    </row>
    <row r="21" spans="1:7">
      <c r="A21" s="6"/>
      <c r="B21" s="6"/>
      <c r="C21" s="6"/>
      <c r="D21" s="6"/>
      <c r="E21" s="6"/>
      <c r="F21" s="6"/>
      <c r="G21" s="6"/>
    </row>
    <row r="22" spans="1:7">
      <c r="A22" s="6"/>
      <c r="B22" s="6"/>
      <c r="C22" s="6"/>
      <c r="D22" s="6"/>
      <c r="E22" s="6"/>
      <c r="F22" s="6"/>
      <c r="G22" s="6"/>
    </row>
    <row r="23" spans="1:7">
      <c r="A23" s="6"/>
      <c r="B23" s="6"/>
      <c r="C23" s="6"/>
      <c r="D23" s="6"/>
      <c r="E23" s="6"/>
      <c r="F23" s="6"/>
      <c r="G23" s="6"/>
    </row>
    <row r="24" spans="1:7">
      <c r="A24" s="6"/>
      <c r="B24" s="6"/>
      <c r="C24" s="6"/>
      <c r="D24" s="6"/>
      <c r="E24" s="6"/>
      <c r="F24" s="6"/>
      <c r="G24" s="6"/>
    </row>
    <row r="25" spans="1:7">
      <c r="A25" s="6"/>
      <c r="B25" s="6"/>
      <c r="C25" s="6"/>
      <c r="D25" s="6"/>
      <c r="E25" s="6"/>
      <c r="F25" s="6"/>
      <c r="G25" s="6"/>
    </row>
    <row r="26" spans="1:7">
      <c r="A26" s="6"/>
      <c r="B26" s="6"/>
      <c r="C26" s="6"/>
      <c r="D26" s="6"/>
      <c r="E26" s="6"/>
      <c r="F26" s="6"/>
      <c r="G26" s="6"/>
    </row>
    <row r="27" spans="1:7">
      <c r="A27" s="6"/>
      <c r="B27" s="6"/>
      <c r="C27" s="6"/>
      <c r="D27" s="6"/>
      <c r="E27" s="6"/>
      <c r="F27" s="6"/>
      <c r="G27" s="6"/>
    </row>
    <row r="28" spans="1:7">
      <c r="A28" s="6"/>
      <c r="B28" s="6"/>
      <c r="C28" s="6"/>
      <c r="D28" s="6"/>
      <c r="E28" s="6"/>
      <c r="F28" s="6"/>
      <c r="G28" s="6"/>
    </row>
    <row r="29" spans="1:7">
      <c r="A29" s="6"/>
      <c r="B29" s="6"/>
      <c r="C29" s="6"/>
      <c r="D29" s="6"/>
      <c r="E29" s="6"/>
      <c r="F29" s="6"/>
      <c r="G29" s="6"/>
    </row>
    <row r="30" spans="1:7">
      <c r="A30" s="6"/>
      <c r="B30" s="6"/>
      <c r="C30" s="6"/>
      <c r="D30" s="6"/>
      <c r="E30" s="6"/>
      <c r="F30" s="6"/>
      <c r="G30" s="6"/>
    </row>
    <row r="31" spans="1:7">
      <c r="A31" s="6"/>
      <c r="B31" s="6"/>
      <c r="C31" s="6"/>
      <c r="D31" s="6"/>
      <c r="E31" s="6"/>
      <c r="F31" s="6"/>
      <c r="G31" s="6"/>
    </row>
    <row r="32" spans="1:7">
      <c r="A32" s="6"/>
      <c r="B32" s="6"/>
      <c r="C32" s="6"/>
      <c r="D32" s="6"/>
      <c r="E32" s="6"/>
      <c r="F32" s="6"/>
      <c r="G32" s="6" t="s">
        <v>326</v>
      </c>
    </row>
    <row r="33" spans="1:7">
      <c r="A33" s="6"/>
      <c r="B33" s="6"/>
      <c r="C33" s="6"/>
      <c r="D33" s="6"/>
      <c r="E33" s="6"/>
      <c r="F33" s="6"/>
      <c r="G33" s="6"/>
    </row>
    <row r="34" spans="1:7">
      <c r="A34" s="6"/>
      <c r="B34" s="6"/>
      <c r="C34" s="6"/>
      <c r="D34" s="6"/>
      <c r="E34" s="6"/>
      <c r="F34" s="6"/>
      <c r="G34" s="6"/>
    </row>
    <row r="35" spans="1:7">
      <c r="A35" s="6"/>
      <c r="B35" s="6"/>
      <c r="C35" s="6"/>
      <c r="D35" s="6"/>
      <c r="E35" s="6"/>
      <c r="F35" s="6"/>
      <c r="G35" s="6"/>
    </row>
    <row r="36" spans="1:7">
      <c r="A36" s="6"/>
      <c r="B36" s="6"/>
      <c r="C36" s="6"/>
      <c r="D36" s="6"/>
      <c r="E36" s="6"/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  <row r="43" spans="1:7">
      <c r="A43" s="6"/>
      <c r="B43" s="6"/>
      <c r="C43" s="6"/>
      <c r="D43" s="6"/>
      <c r="E43" s="6"/>
      <c r="F43" s="6"/>
      <c r="G43" s="6"/>
    </row>
  </sheetData>
  <printOptions gridLines="1"/>
  <pageMargins left="0.2" right="0.2" top="0.75" bottom="0.75" header="0.3" footer="0.3"/>
  <pageSetup paperSize="17" orientation="landscape" r:id="rId1"/>
  <headerFooter>
    <oddHeader>&amp;C&amp;"-,Bold"&amp;16 126Y-267977 FVTX FEM Interface Board BOM version 2</oddHead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view="pageLayout" zoomScaleNormal="100" workbookViewId="0">
      <selection activeCell="G32" sqref="G32"/>
    </sheetView>
  </sheetViews>
  <sheetFormatPr defaultRowHeight="15"/>
  <cols>
    <col min="1" max="1" width="5.28515625" customWidth="1"/>
    <col min="2" max="2" width="4.7109375" customWidth="1"/>
    <col min="3" max="3" width="11.28515625" customWidth="1"/>
    <col min="4" max="4" width="20.140625" customWidth="1"/>
    <col min="5" max="5" width="13.85546875" customWidth="1"/>
    <col min="6" max="6" width="6" customWidth="1"/>
    <col min="7" max="7" width="22.140625" customWidth="1"/>
    <col min="8" max="8" width="12.85546875" customWidth="1"/>
    <col min="9" max="9" width="7.28515625" customWidth="1"/>
    <col min="10" max="10" width="9.5703125" customWidth="1"/>
    <col min="11" max="11" width="7.42578125" customWidth="1"/>
    <col min="12" max="12" width="9.140625" style="5" customWidth="1"/>
    <col min="13" max="13" width="8.42578125" customWidth="1"/>
  </cols>
  <sheetData>
    <row r="1" spans="1:13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291</v>
      </c>
      <c r="H1" s="2" t="s">
        <v>234</v>
      </c>
      <c r="I1" s="2" t="s">
        <v>235</v>
      </c>
      <c r="J1" s="2" t="s">
        <v>292</v>
      </c>
      <c r="K1" s="2" t="s">
        <v>293</v>
      </c>
      <c r="L1" s="4" t="s">
        <v>288</v>
      </c>
      <c r="M1" s="2" t="s">
        <v>295</v>
      </c>
    </row>
    <row r="2" spans="1:13">
      <c r="A2" s="6">
        <v>1</v>
      </c>
      <c r="B2" s="6">
        <v>4</v>
      </c>
      <c r="C2" s="7" t="s">
        <v>102</v>
      </c>
      <c r="D2" s="7" t="s">
        <v>103</v>
      </c>
      <c r="E2" s="7" t="s">
        <v>104</v>
      </c>
      <c r="F2" s="7" t="s">
        <v>105</v>
      </c>
      <c r="G2" s="1" t="s">
        <v>247</v>
      </c>
      <c r="H2" t="s">
        <v>249</v>
      </c>
      <c r="I2">
        <v>5</v>
      </c>
      <c r="J2">
        <v>6</v>
      </c>
      <c r="K2">
        <f>PRODUCT(I2,J2)</f>
        <v>30</v>
      </c>
      <c r="L2" s="5">
        <v>0.79</v>
      </c>
      <c r="M2">
        <f>PRODUCT(K2,L2)</f>
        <v>23.700000000000003</v>
      </c>
    </row>
    <row r="3" spans="1:13">
      <c r="A3" s="6"/>
      <c r="B3" s="6"/>
      <c r="C3" s="6"/>
      <c r="D3" s="6"/>
      <c r="E3" s="6"/>
      <c r="F3" s="6"/>
      <c r="G3" s="6"/>
    </row>
    <row r="4" spans="1:13">
      <c r="A4" s="6"/>
      <c r="B4" s="6"/>
      <c r="C4" s="6"/>
      <c r="D4" s="6"/>
      <c r="E4" s="6"/>
      <c r="F4" s="6"/>
      <c r="G4" s="6"/>
      <c r="M4">
        <f>SUM(M2:M2)</f>
        <v>23.700000000000003</v>
      </c>
    </row>
    <row r="5" spans="1:13">
      <c r="A5" s="6"/>
      <c r="B5" s="6"/>
      <c r="C5" s="6"/>
      <c r="D5" s="6"/>
      <c r="E5" s="6"/>
      <c r="F5" s="6"/>
      <c r="G5" s="6"/>
    </row>
    <row r="6" spans="1:13">
      <c r="A6" s="6"/>
      <c r="B6" s="6"/>
      <c r="C6" s="6"/>
      <c r="D6" s="6"/>
      <c r="E6" s="6"/>
      <c r="F6" s="6"/>
      <c r="G6" s="6"/>
    </row>
    <row r="7" spans="1:13">
      <c r="A7" s="6"/>
      <c r="B7" s="6"/>
      <c r="C7" s="6"/>
      <c r="D7" s="6"/>
      <c r="E7" s="6"/>
      <c r="F7" s="6"/>
      <c r="G7" s="6"/>
    </row>
    <row r="8" spans="1:13">
      <c r="A8" s="6"/>
      <c r="B8" s="6"/>
      <c r="C8" s="6"/>
      <c r="D8" s="6"/>
      <c r="E8" s="6"/>
      <c r="F8" s="6"/>
      <c r="G8" s="6"/>
    </row>
    <row r="9" spans="1:13">
      <c r="A9" s="6"/>
      <c r="B9" s="6"/>
      <c r="C9" s="6"/>
      <c r="D9" s="6"/>
      <c r="E9" s="6"/>
      <c r="F9" s="6"/>
      <c r="G9" s="6"/>
    </row>
    <row r="10" spans="1:13">
      <c r="A10" s="6"/>
      <c r="B10" s="6"/>
      <c r="C10" s="6"/>
      <c r="D10" s="6"/>
      <c r="E10" s="6"/>
      <c r="F10" s="6"/>
      <c r="G10" s="6"/>
    </row>
    <row r="11" spans="1:13">
      <c r="A11" s="6"/>
      <c r="B11" s="6"/>
      <c r="C11" s="6"/>
      <c r="D11" s="6"/>
      <c r="E11" s="6"/>
      <c r="F11" s="6"/>
      <c r="G11" s="6"/>
    </row>
    <row r="12" spans="1:13">
      <c r="A12" s="6"/>
      <c r="B12" s="6"/>
      <c r="C12" s="6"/>
      <c r="D12" s="6"/>
      <c r="E12" s="6"/>
      <c r="F12" s="6"/>
      <c r="G12" s="6"/>
    </row>
    <row r="13" spans="1:13">
      <c r="A13" s="6"/>
      <c r="B13" s="6"/>
      <c r="C13" s="6"/>
      <c r="D13" s="6"/>
      <c r="E13" s="6"/>
      <c r="F13" s="6"/>
      <c r="G13" s="6"/>
    </row>
    <row r="14" spans="1:13">
      <c r="A14" s="6"/>
      <c r="B14" s="6"/>
      <c r="C14" s="6"/>
      <c r="D14" s="6"/>
      <c r="E14" s="6"/>
      <c r="F14" s="6"/>
      <c r="G14" s="6"/>
    </row>
    <row r="15" spans="1:13">
      <c r="A15" s="6"/>
      <c r="B15" s="6"/>
      <c r="C15" s="6"/>
      <c r="D15" s="6"/>
      <c r="E15" s="6"/>
      <c r="F15" s="6"/>
      <c r="G15" s="6"/>
    </row>
    <row r="16" spans="1:13">
      <c r="A16" s="6"/>
      <c r="B16" s="6"/>
      <c r="C16" s="6"/>
      <c r="D16" s="6"/>
      <c r="E16" s="6"/>
      <c r="F16" s="6"/>
      <c r="G16" s="6"/>
    </row>
    <row r="17" spans="1:7">
      <c r="A17" s="6"/>
      <c r="B17" s="6"/>
      <c r="C17" s="6"/>
      <c r="D17" s="6"/>
      <c r="E17" s="6"/>
      <c r="F17" s="6"/>
      <c r="G17" s="6"/>
    </row>
    <row r="18" spans="1:7">
      <c r="A18" s="6"/>
      <c r="B18" s="6"/>
      <c r="C18" s="6"/>
      <c r="D18" s="6"/>
      <c r="E18" s="6"/>
      <c r="F18" s="6"/>
      <c r="G18" s="6"/>
    </row>
    <row r="19" spans="1:7">
      <c r="A19" s="6"/>
      <c r="B19" s="6"/>
      <c r="C19" s="6"/>
      <c r="D19" s="6"/>
      <c r="E19" s="6"/>
      <c r="F19" s="6"/>
      <c r="G19" s="6"/>
    </row>
    <row r="20" spans="1:7">
      <c r="A20" s="6"/>
      <c r="B20" s="6"/>
      <c r="C20" s="6"/>
      <c r="D20" s="6"/>
      <c r="E20" s="6"/>
      <c r="F20" s="6"/>
      <c r="G20" s="6"/>
    </row>
    <row r="21" spans="1:7">
      <c r="A21" s="6"/>
      <c r="B21" s="6"/>
      <c r="C21" s="6"/>
      <c r="D21" s="6"/>
      <c r="E21" s="6"/>
      <c r="F21" s="6"/>
      <c r="G21" s="6"/>
    </row>
    <row r="22" spans="1:7">
      <c r="A22" s="6"/>
      <c r="B22" s="6"/>
      <c r="C22" s="6"/>
      <c r="D22" s="6"/>
      <c r="E22" s="6"/>
      <c r="F22" s="6"/>
      <c r="G22" s="6"/>
    </row>
    <row r="23" spans="1:7">
      <c r="A23" s="6"/>
      <c r="B23" s="6"/>
      <c r="C23" s="6"/>
      <c r="D23" s="6"/>
      <c r="E23" s="6"/>
      <c r="F23" s="6"/>
      <c r="G23" s="6"/>
    </row>
    <row r="24" spans="1:7">
      <c r="A24" s="6"/>
      <c r="B24" s="6"/>
      <c r="C24" s="6"/>
      <c r="D24" s="6"/>
      <c r="E24" s="6"/>
      <c r="F24" s="6"/>
      <c r="G24" s="6"/>
    </row>
    <row r="25" spans="1:7">
      <c r="A25" s="6"/>
      <c r="B25" s="6"/>
      <c r="C25" s="6"/>
      <c r="D25" s="6"/>
      <c r="E25" s="6"/>
      <c r="F25" s="6"/>
      <c r="G25" s="6"/>
    </row>
    <row r="26" spans="1:7">
      <c r="A26" s="6"/>
      <c r="B26" s="6"/>
      <c r="C26" s="6"/>
      <c r="D26" s="6"/>
      <c r="E26" s="6"/>
      <c r="F26" s="6"/>
      <c r="G26" s="6"/>
    </row>
    <row r="27" spans="1:7">
      <c r="A27" s="6"/>
      <c r="B27" s="6"/>
      <c r="C27" s="6"/>
      <c r="D27" s="6"/>
      <c r="E27" s="6"/>
      <c r="F27" s="6"/>
      <c r="G27" s="6"/>
    </row>
    <row r="28" spans="1:7">
      <c r="A28" s="6"/>
      <c r="B28" s="6"/>
      <c r="C28" s="6"/>
      <c r="D28" s="6"/>
      <c r="E28" s="6"/>
      <c r="F28" s="6"/>
      <c r="G28" s="6"/>
    </row>
    <row r="29" spans="1:7">
      <c r="A29" s="6"/>
      <c r="B29" s="6"/>
      <c r="C29" s="6"/>
      <c r="D29" s="6"/>
      <c r="E29" s="6"/>
      <c r="F29" s="6"/>
      <c r="G29" s="6"/>
    </row>
    <row r="30" spans="1:7">
      <c r="A30" s="6"/>
      <c r="B30" s="6"/>
      <c r="C30" s="6"/>
      <c r="D30" s="6"/>
      <c r="E30" s="6"/>
      <c r="F30" s="6"/>
      <c r="G30" s="6"/>
    </row>
    <row r="31" spans="1:7">
      <c r="A31" s="6"/>
      <c r="B31" s="6"/>
      <c r="C31" s="6"/>
      <c r="D31" s="6"/>
      <c r="E31" s="6"/>
      <c r="F31" s="6"/>
      <c r="G31" s="6"/>
    </row>
    <row r="32" spans="1:7">
      <c r="A32" s="6"/>
      <c r="B32" s="6"/>
      <c r="C32" s="6"/>
      <c r="D32" s="6"/>
      <c r="E32" s="6"/>
      <c r="F32" s="6"/>
      <c r="G32" s="6"/>
    </row>
    <row r="33" spans="1:7">
      <c r="A33" s="6"/>
      <c r="B33" s="6"/>
      <c r="C33" s="6"/>
      <c r="D33" s="6"/>
      <c r="E33" s="6"/>
      <c r="F33" s="6"/>
      <c r="G33" s="6"/>
    </row>
    <row r="34" spans="1:7">
      <c r="A34" s="6"/>
      <c r="B34" s="6"/>
      <c r="C34" s="6"/>
      <c r="D34" s="6"/>
      <c r="E34" s="6"/>
      <c r="F34" s="6"/>
      <c r="G34" s="6"/>
    </row>
    <row r="35" spans="1:7">
      <c r="A35" s="6"/>
      <c r="B35" s="6"/>
      <c r="C35" s="6"/>
      <c r="D35" s="6"/>
      <c r="E35" s="6"/>
      <c r="F35" s="6"/>
      <c r="G35" s="6"/>
    </row>
    <row r="36" spans="1:7">
      <c r="A36" s="6"/>
      <c r="B36" s="6"/>
      <c r="C36" s="6"/>
      <c r="D36" s="6"/>
      <c r="E36" s="6"/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  <row r="43" spans="1:7">
      <c r="A43" s="6"/>
      <c r="B43" s="6"/>
      <c r="C43" s="6"/>
      <c r="D43" s="6"/>
      <c r="E43" s="6"/>
      <c r="F43" s="6"/>
      <c r="G43" s="6"/>
    </row>
  </sheetData>
  <printOptions gridLines="1"/>
  <pageMargins left="0.2" right="0.2" top="0.75" bottom="0.75" header="0.3" footer="0.3"/>
  <pageSetup paperSize="17" orientation="landscape" r:id="rId1"/>
  <headerFooter>
    <oddHeader>&amp;C&amp;"-,Bold"&amp;16 126Y-267977 FVTX FEM Interface Board BOM version 2</oddHead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view="pageLayout" topLeftCell="D1" zoomScaleNormal="100" workbookViewId="0">
      <selection activeCell="I45" sqref="I45"/>
    </sheetView>
  </sheetViews>
  <sheetFormatPr defaultRowHeight="15"/>
  <cols>
    <col min="1" max="1" width="5.28515625" customWidth="1"/>
    <col min="2" max="2" width="4.7109375" customWidth="1"/>
    <col min="3" max="3" width="10" customWidth="1"/>
    <col min="4" max="4" width="55.5703125" customWidth="1"/>
    <col min="5" max="5" width="11.140625" customWidth="1"/>
    <col min="6" max="6" width="6" customWidth="1"/>
    <col min="7" max="7" width="20" customWidth="1"/>
    <col min="8" max="8" width="23" customWidth="1"/>
    <col min="9" max="9" width="7.28515625" customWidth="1"/>
    <col min="10" max="10" width="9.5703125" customWidth="1"/>
    <col min="11" max="11" width="7.42578125" customWidth="1"/>
    <col min="12" max="12" width="9.140625" style="5" customWidth="1"/>
    <col min="13" max="13" width="8.42578125" customWidth="1"/>
  </cols>
  <sheetData>
    <row r="1" spans="1:13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7</v>
      </c>
      <c r="H1" s="2" t="s">
        <v>234</v>
      </c>
      <c r="I1" s="2" t="s">
        <v>235</v>
      </c>
      <c r="J1" s="2" t="s">
        <v>292</v>
      </c>
      <c r="K1" s="2" t="s">
        <v>293</v>
      </c>
      <c r="L1" s="4" t="s">
        <v>288</v>
      </c>
      <c r="M1" s="2" t="s">
        <v>295</v>
      </c>
    </row>
    <row r="2" spans="1:13">
      <c r="A2" s="6">
        <v>1</v>
      </c>
      <c r="B2" s="6">
        <v>1</v>
      </c>
      <c r="C2" s="7" t="s">
        <v>317</v>
      </c>
      <c r="D2" s="7" t="s">
        <v>318</v>
      </c>
      <c r="E2" s="7" t="s">
        <v>297</v>
      </c>
      <c r="F2" s="7" t="s">
        <v>77</v>
      </c>
      <c r="G2" s="7" t="s">
        <v>319</v>
      </c>
      <c r="H2" t="s">
        <v>320</v>
      </c>
      <c r="I2">
        <v>2</v>
      </c>
      <c r="J2">
        <v>6</v>
      </c>
      <c r="K2">
        <f>SUM(SUM(PRODUCT(B2,J2),1),24,4)</f>
        <v>35</v>
      </c>
      <c r="L2" s="5" t="s">
        <v>321</v>
      </c>
      <c r="M2">
        <f>PRODUCT(K2,10.42)</f>
        <v>364.7</v>
      </c>
    </row>
    <row r="3" spans="1:13">
      <c r="A3" s="6"/>
      <c r="B3" s="6"/>
      <c r="C3" s="6"/>
      <c r="D3" s="6"/>
      <c r="E3" s="6"/>
      <c r="F3" s="6"/>
      <c r="G3" s="6"/>
    </row>
    <row r="4" spans="1:13">
      <c r="A4" s="6"/>
      <c r="B4" s="6"/>
      <c r="C4" s="6"/>
      <c r="D4" s="6"/>
      <c r="E4" s="6"/>
      <c r="F4" s="6"/>
      <c r="G4" s="6" t="s">
        <v>290</v>
      </c>
      <c r="M4">
        <f>SUM(M2:M2)</f>
        <v>364.7</v>
      </c>
    </row>
    <row r="5" spans="1:13">
      <c r="A5" s="6"/>
      <c r="B5" s="6"/>
      <c r="C5" s="6"/>
      <c r="D5" s="6"/>
      <c r="E5" s="6"/>
      <c r="F5" s="6"/>
      <c r="G5" s="6"/>
    </row>
    <row r="6" spans="1:13">
      <c r="A6" s="6"/>
      <c r="B6" s="6"/>
      <c r="C6" s="6"/>
      <c r="D6" s="6"/>
      <c r="E6" s="6"/>
      <c r="F6" s="6"/>
      <c r="G6" s="6"/>
    </row>
    <row r="7" spans="1:13">
      <c r="A7" s="6"/>
      <c r="B7" s="6"/>
      <c r="C7" s="6"/>
      <c r="D7" s="6"/>
      <c r="E7" s="6"/>
      <c r="F7" s="6"/>
      <c r="G7" s="6"/>
    </row>
    <row r="8" spans="1:13">
      <c r="A8" s="6"/>
      <c r="B8" s="6"/>
      <c r="C8" s="6"/>
      <c r="D8" s="6"/>
      <c r="E8" s="6"/>
      <c r="F8" s="6"/>
      <c r="G8" s="6"/>
    </row>
    <row r="9" spans="1:13">
      <c r="A9" s="6"/>
      <c r="B9" s="6"/>
      <c r="C9" s="6"/>
      <c r="D9" s="6"/>
      <c r="E9" s="6"/>
      <c r="F9" s="6"/>
      <c r="G9" s="6"/>
    </row>
    <row r="10" spans="1:13">
      <c r="A10" s="6"/>
      <c r="B10" s="6"/>
      <c r="C10" s="6"/>
      <c r="D10" s="6"/>
      <c r="E10" s="6"/>
      <c r="F10" s="6"/>
      <c r="G10" s="6"/>
    </row>
    <row r="11" spans="1:13">
      <c r="A11" s="6"/>
      <c r="B11" s="6"/>
      <c r="C11" s="6"/>
      <c r="D11" s="6"/>
      <c r="E11" s="6"/>
      <c r="F11" s="6"/>
      <c r="G11" s="6"/>
    </row>
    <row r="12" spans="1:13">
      <c r="A12" s="6"/>
      <c r="B12" s="6"/>
      <c r="C12" s="6"/>
      <c r="D12" s="6"/>
      <c r="E12" s="6"/>
      <c r="F12" s="6"/>
      <c r="G12" s="6"/>
    </row>
    <row r="13" spans="1:13">
      <c r="A13" s="6"/>
      <c r="B13" s="6"/>
      <c r="C13" s="6"/>
      <c r="D13" s="6"/>
      <c r="E13" s="6"/>
      <c r="F13" s="6"/>
      <c r="G13" s="6"/>
    </row>
    <row r="14" spans="1:13">
      <c r="A14" s="6"/>
      <c r="B14" s="6"/>
      <c r="C14" s="6"/>
      <c r="D14" s="6"/>
      <c r="E14" s="6"/>
      <c r="F14" s="6"/>
      <c r="G14" s="6"/>
    </row>
    <row r="15" spans="1:13">
      <c r="A15" s="6"/>
      <c r="B15" s="6"/>
      <c r="C15" s="6"/>
      <c r="D15" s="6"/>
      <c r="E15" s="6"/>
      <c r="F15" s="6"/>
      <c r="G15" s="6"/>
    </row>
    <row r="16" spans="1:13">
      <c r="A16" s="6"/>
      <c r="B16" s="6"/>
      <c r="C16" s="6"/>
      <c r="D16" s="6"/>
      <c r="E16" s="6"/>
      <c r="F16" s="6"/>
      <c r="G16" s="6"/>
    </row>
    <row r="17" spans="1:7">
      <c r="A17" s="6"/>
      <c r="B17" s="6"/>
      <c r="C17" s="6"/>
      <c r="D17" s="6"/>
      <c r="E17" s="6"/>
      <c r="F17" s="6"/>
      <c r="G17" s="6"/>
    </row>
    <row r="18" spans="1:7">
      <c r="A18" s="6"/>
      <c r="B18" s="6"/>
      <c r="C18" s="6"/>
      <c r="D18" s="6"/>
      <c r="E18" s="6"/>
      <c r="F18" s="6"/>
      <c r="G18" s="6"/>
    </row>
    <row r="19" spans="1:7">
      <c r="A19" s="6"/>
      <c r="B19" s="6"/>
      <c r="C19" s="6"/>
      <c r="D19" s="6"/>
      <c r="E19" s="6"/>
      <c r="F19" s="6"/>
      <c r="G19" s="6"/>
    </row>
    <row r="20" spans="1:7">
      <c r="A20" s="6"/>
      <c r="B20" s="6"/>
      <c r="C20" s="6"/>
      <c r="D20" s="6"/>
      <c r="E20" s="6"/>
      <c r="F20" s="6"/>
      <c r="G20" s="6"/>
    </row>
    <row r="21" spans="1:7">
      <c r="A21" s="6"/>
      <c r="B21" s="6"/>
      <c r="C21" s="6"/>
      <c r="D21" s="6"/>
      <c r="E21" s="6"/>
      <c r="F21" s="6"/>
      <c r="G21" s="6"/>
    </row>
    <row r="22" spans="1:7">
      <c r="A22" s="6"/>
      <c r="B22" s="6"/>
      <c r="C22" s="6"/>
      <c r="D22" s="6"/>
      <c r="E22" s="6"/>
      <c r="F22" s="6"/>
      <c r="G22" s="6"/>
    </row>
    <row r="23" spans="1:7">
      <c r="A23" s="6"/>
      <c r="B23" s="6"/>
      <c r="C23" s="6"/>
      <c r="D23" s="6"/>
      <c r="E23" s="6"/>
      <c r="F23" s="6"/>
      <c r="G23" s="6"/>
    </row>
    <row r="24" spans="1:7">
      <c r="A24" s="6"/>
      <c r="B24" s="6"/>
      <c r="C24" s="6"/>
      <c r="D24" s="6"/>
      <c r="E24" s="6"/>
      <c r="F24" s="6"/>
      <c r="G24" s="6"/>
    </row>
    <row r="25" spans="1:7">
      <c r="A25" s="6"/>
      <c r="B25" s="6"/>
      <c r="C25" s="6"/>
      <c r="D25" s="6"/>
      <c r="E25" s="6"/>
      <c r="F25" s="6"/>
      <c r="G25" s="6"/>
    </row>
    <row r="26" spans="1:7">
      <c r="A26" s="6"/>
      <c r="B26" s="6"/>
      <c r="C26" s="6"/>
      <c r="D26" s="6"/>
      <c r="E26" s="6"/>
      <c r="F26" s="6"/>
      <c r="G26" s="6"/>
    </row>
    <row r="27" spans="1:7">
      <c r="A27" s="6"/>
      <c r="B27" s="6"/>
      <c r="C27" s="6"/>
      <c r="D27" s="6"/>
      <c r="E27" s="6"/>
      <c r="F27" s="6"/>
      <c r="G27" s="6"/>
    </row>
    <row r="28" spans="1:7">
      <c r="A28" s="6"/>
      <c r="B28" s="6"/>
      <c r="C28" s="6"/>
      <c r="D28" s="6"/>
      <c r="E28" s="6"/>
      <c r="F28" s="6"/>
      <c r="G28" s="6"/>
    </row>
    <row r="29" spans="1:7">
      <c r="A29" s="6"/>
      <c r="B29" s="6"/>
      <c r="C29" s="6"/>
      <c r="D29" s="6"/>
      <c r="E29" s="6"/>
      <c r="F29" s="6"/>
      <c r="G29" s="6"/>
    </row>
    <row r="30" spans="1:7">
      <c r="A30" s="6"/>
      <c r="B30" s="6"/>
      <c r="C30" s="6"/>
      <c r="D30" s="6"/>
      <c r="E30" s="6"/>
      <c r="F30" s="6"/>
      <c r="G30" s="6"/>
    </row>
    <row r="31" spans="1:7">
      <c r="A31" s="6"/>
      <c r="B31" s="6"/>
      <c r="C31" s="6"/>
      <c r="D31" s="6"/>
      <c r="E31" s="6"/>
      <c r="F31" s="6"/>
      <c r="G31" s="6"/>
    </row>
    <row r="32" spans="1:7">
      <c r="A32" s="6"/>
      <c r="B32" s="6"/>
      <c r="C32" s="6"/>
      <c r="D32" s="6"/>
      <c r="E32" s="6"/>
      <c r="F32" s="6"/>
      <c r="G32" s="6" t="s">
        <v>326</v>
      </c>
    </row>
    <row r="33" spans="1:7">
      <c r="A33" s="6"/>
      <c r="B33" s="6"/>
      <c r="C33" s="6"/>
      <c r="D33" s="6"/>
      <c r="E33" s="6"/>
      <c r="F33" s="6"/>
      <c r="G33" s="6"/>
    </row>
    <row r="34" spans="1:7">
      <c r="A34" s="6"/>
      <c r="B34" s="6"/>
      <c r="C34" s="6"/>
      <c r="D34" s="6"/>
      <c r="E34" s="6"/>
      <c r="F34" s="6"/>
      <c r="G34" s="6"/>
    </row>
    <row r="35" spans="1:7">
      <c r="A35" s="6"/>
      <c r="B35" s="6"/>
      <c r="C35" s="6"/>
      <c r="D35" s="6"/>
      <c r="E35" s="6"/>
      <c r="F35" s="6"/>
      <c r="G35" s="6"/>
    </row>
    <row r="36" spans="1:7">
      <c r="A36" s="6"/>
      <c r="B36" s="6"/>
      <c r="C36" s="6"/>
      <c r="D36" s="6"/>
      <c r="E36" s="6"/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  <row r="43" spans="1:7">
      <c r="A43" s="6"/>
      <c r="B43" s="6"/>
      <c r="C43" s="6"/>
      <c r="D43" s="6"/>
      <c r="E43" s="6"/>
      <c r="F43" s="6"/>
      <c r="G43" s="6"/>
    </row>
  </sheetData>
  <printOptions gridLines="1"/>
  <pageMargins left="0.2" right="0.2" top="0.75" bottom="0.75" header="0.3" footer="0.3"/>
  <pageSetup paperSize="17" orientation="landscape" r:id="rId1"/>
  <headerFooter>
    <oddHeader>&amp;C&amp;"-,Bold"&amp;16 126Y-267977 FVTX FEM Interface Board BOM version 2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126Y-267977_FEM_Int</vt:lpstr>
      <vt:lpstr>126Y-267977_FEM_Int (2)</vt:lpstr>
      <vt:lpstr>126Y-267977_FEM_Int (D-K)</vt:lpstr>
      <vt:lpstr>126Y-267977_FEM_Int (Mouser)</vt:lpstr>
      <vt:lpstr>126Y-267977_FEM_Int (Newark)</vt:lpstr>
      <vt:lpstr>126Y-267977_FEM_Int (Future)</vt:lpstr>
      <vt:lpstr>126Y-267977FEM_Int (MasterDist)</vt:lpstr>
      <vt:lpstr>126Y-267977_FEM_Int (Coilcraft)</vt:lpstr>
      <vt:lpstr>126Y-267977_FEM_Int (HW_Spec)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235040</cp:lastModifiedBy>
  <cp:lastPrinted>2009-07-10T16:25:17Z</cp:lastPrinted>
  <dcterms:created xsi:type="dcterms:W3CDTF">2009-06-29T15:02:58Z</dcterms:created>
  <dcterms:modified xsi:type="dcterms:W3CDTF">2009-07-10T21:02:29Z</dcterms:modified>
</cp:coreProperties>
</file>